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420" windowHeight="11020"/>
  </bookViews>
  <sheets>
    <sheet name="2016 Treasurer's Report" sheetId="7" r:id="rId1"/>
    <sheet name="Budget 2016" sheetId="4" r:id="rId2"/>
    <sheet name="Expense Report 2016" sheetId="2" r:id="rId3"/>
    <sheet name="Budget 2017" sheetId="6" r:id="rId4"/>
  </sheets>
  <definedNames>
    <definedName name="_xlnm._FilterDatabase" localSheetId="2" hidden="1">'Expense Report 2016'!$A$3:$AC$64</definedName>
  </definedNames>
  <calcPr calcId="145621"/>
</workbook>
</file>

<file path=xl/calcChain.xml><?xml version="1.0" encoding="utf-8"?>
<calcChain xmlns="http://schemas.openxmlformats.org/spreadsheetml/2006/main">
  <c r="B14" i="7" l="1"/>
  <c r="L65" i="2" l="1"/>
  <c r="M65" i="2"/>
  <c r="N65" i="2"/>
  <c r="O65" i="2"/>
  <c r="P65" i="2"/>
  <c r="Q65" i="2"/>
  <c r="R65" i="2"/>
  <c r="S65" i="2"/>
  <c r="T65" i="2"/>
  <c r="L66" i="2"/>
  <c r="M66" i="2"/>
  <c r="N66" i="2"/>
  <c r="O66" i="2"/>
  <c r="P66" i="2"/>
  <c r="Q66" i="2"/>
  <c r="R66" i="2"/>
  <c r="S66" i="2"/>
  <c r="T66" i="2"/>
  <c r="A65" i="2"/>
  <c r="B65" i="2"/>
  <c r="B66" i="2" s="1"/>
  <c r="C65" i="2"/>
  <c r="C66" i="2" s="1"/>
  <c r="L53" i="2"/>
  <c r="M53" i="2"/>
  <c r="N53" i="2"/>
  <c r="O53" i="2"/>
  <c r="P53" i="2"/>
  <c r="Q53" i="2"/>
  <c r="R53" i="2"/>
  <c r="S53" i="2"/>
  <c r="T53" i="2"/>
  <c r="L54" i="2"/>
  <c r="M54" i="2"/>
  <c r="N54" i="2"/>
  <c r="O54" i="2"/>
  <c r="P54" i="2"/>
  <c r="Q54" i="2"/>
  <c r="R54" i="2"/>
  <c r="S54" i="2"/>
  <c r="T54" i="2"/>
  <c r="L55" i="2"/>
  <c r="M55" i="2"/>
  <c r="N55" i="2"/>
  <c r="O55" i="2"/>
  <c r="P55" i="2"/>
  <c r="Q55" i="2"/>
  <c r="R55" i="2"/>
  <c r="S55" i="2"/>
  <c r="T55" i="2"/>
  <c r="L56" i="2"/>
  <c r="M56" i="2"/>
  <c r="N56" i="2"/>
  <c r="O56" i="2"/>
  <c r="P56" i="2"/>
  <c r="Q56" i="2"/>
  <c r="R56" i="2"/>
  <c r="S56" i="2"/>
  <c r="T56" i="2"/>
  <c r="L57" i="2"/>
  <c r="M57" i="2"/>
  <c r="N57" i="2"/>
  <c r="O57" i="2"/>
  <c r="P57" i="2"/>
  <c r="Q57" i="2"/>
  <c r="R57" i="2"/>
  <c r="S57" i="2"/>
  <c r="T57" i="2"/>
  <c r="L58" i="2"/>
  <c r="M58" i="2"/>
  <c r="N58" i="2"/>
  <c r="O58" i="2"/>
  <c r="P58" i="2"/>
  <c r="Q58" i="2"/>
  <c r="R58" i="2"/>
  <c r="S58" i="2"/>
  <c r="T58" i="2"/>
  <c r="L59" i="2"/>
  <c r="M59" i="2"/>
  <c r="N59" i="2"/>
  <c r="O59" i="2"/>
  <c r="P59" i="2"/>
  <c r="Q59" i="2"/>
  <c r="R59" i="2"/>
  <c r="S59" i="2"/>
  <c r="T59" i="2"/>
  <c r="L60" i="2"/>
  <c r="M60" i="2"/>
  <c r="N60" i="2"/>
  <c r="O60" i="2"/>
  <c r="P60" i="2"/>
  <c r="Q60" i="2"/>
  <c r="R60" i="2"/>
  <c r="S60" i="2"/>
  <c r="T60" i="2"/>
  <c r="L61" i="2"/>
  <c r="M61" i="2"/>
  <c r="N61" i="2"/>
  <c r="O61" i="2"/>
  <c r="P61" i="2"/>
  <c r="Q61" i="2"/>
  <c r="R61" i="2"/>
  <c r="S61" i="2"/>
  <c r="T61" i="2"/>
  <c r="L62" i="2"/>
  <c r="M62" i="2"/>
  <c r="N62" i="2"/>
  <c r="O62" i="2"/>
  <c r="P62" i="2"/>
  <c r="Q62" i="2"/>
  <c r="R62" i="2"/>
  <c r="S62" i="2"/>
  <c r="T62" i="2"/>
  <c r="L63" i="2"/>
  <c r="M63" i="2"/>
  <c r="N63" i="2"/>
  <c r="O63" i="2"/>
  <c r="P63" i="2"/>
  <c r="Q63" i="2"/>
  <c r="R63" i="2"/>
  <c r="S63" i="2"/>
  <c r="T63" i="2"/>
  <c r="L64" i="2"/>
  <c r="M64" i="2"/>
  <c r="N64" i="2"/>
  <c r="O64" i="2"/>
  <c r="P64" i="2"/>
  <c r="Q64" i="2"/>
  <c r="R64" i="2"/>
  <c r="S64" i="2"/>
  <c r="T64" i="2"/>
  <c r="L46" i="2"/>
  <c r="M46" i="2"/>
  <c r="N46" i="2"/>
  <c r="O46" i="2"/>
  <c r="P46" i="2"/>
  <c r="Q46" i="2"/>
  <c r="R46" i="2"/>
  <c r="S46" i="2"/>
  <c r="T46" i="2"/>
  <c r="L47" i="2"/>
  <c r="M47" i="2"/>
  <c r="N47" i="2"/>
  <c r="O47" i="2"/>
  <c r="P47" i="2"/>
  <c r="Q47" i="2"/>
  <c r="R47" i="2"/>
  <c r="S47" i="2"/>
  <c r="T47" i="2"/>
  <c r="L48" i="2"/>
  <c r="M48" i="2"/>
  <c r="N48" i="2"/>
  <c r="O48" i="2"/>
  <c r="P48" i="2"/>
  <c r="Q48" i="2"/>
  <c r="R48" i="2"/>
  <c r="S48" i="2"/>
  <c r="T48" i="2"/>
  <c r="L49" i="2"/>
  <c r="M49" i="2"/>
  <c r="N49" i="2"/>
  <c r="O49" i="2"/>
  <c r="P49" i="2"/>
  <c r="Q49" i="2"/>
  <c r="R49" i="2"/>
  <c r="S49" i="2"/>
  <c r="T49" i="2"/>
  <c r="L50" i="2"/>
  <c r="M50" i="2"/>
  <c r="N50" i="2"/>
  <c r="O50" i="2"/>
  <c r="P50" i="2"/>
  <c r="Q50" i="2"/>
  <c r="R50" i="2"/>
  <c r="S50" i="2"/>
  <c r="T50" i="2"/>
  <c r="L51" i="2"/>
  <c r="M51" i="2"/>
  <c r="N51" i="2"/>
  <c r="O51" i="2"/>
  <c r="P51" i="2"/>
  <c r="Q51" i="2"/>
  <c r="R51" i="2"/>
  <c r="S51" i="2"/>
  <c r="T51" i="2"/>
  <c r="L52" i="2"/>
  <c r="M52" i="2"/>
  <c r="N52" i="2"/>
  <c r="O52" i="2"/>
  <c r="P52" i="2"/>
  <c r="Q52" i="2"/>
  <c r="R52" i="2"/>
  <c r="S52" i="2"/>
  <c r="T52" i="2"/>
  <c r="T6" i="2"/>
  <c r="E9" i="7" s="1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5" i="2"/>
  <c r="O6" i="2"/>
  <c r="P6" i="2"/>
  <c r="Q6" i="2"/>
  <c r="R6" i="2"/>
  <c r="S6" i="2"/>
  <c r="O7" i="2"/>
  <c r="P7" i="2"/>
  <c r="Q7" i="2"/>
  <c r="R7" i="2"/>
  <c r="S7" i="2"/>
  <c r="O8" i="2"/>
  <c r="P8" i="2"/>
  <c r="Q8" i="2"/>
  <c r="R8" i="2"/>
  <c r="S8" i="2"/>
  <c r="O9" i="2"/>
  <c r="P9" i="2"/>
  <c r="Q9" i="2"/>
  <c r="R9" i="2"/>
  <c r="S9" i="2"/>
  <c r="O10" i="2"/>
  <c r="P10" i="2"/>
  <c r="Q10" i="2"/>
  <c r="R10" i="2"/>
  <c r="S10" i="2"/>
  <c r="O11" i="2"/>
  <c r="P11" i="2"/>
  <c r="Q11" i="2"/>
  <c r="R11" i="2"/>
  <c r="S11" i="2"/>
  <c r="O12" i="2"/>
  <c r="P12" i="2"/>
  <c r="Q12" i="2"/>
  <c r="R12" i="2"/>
  <c r="S12" i="2"/>
  <c r="O13" i="2"/>
  <c r="P13" i="2"/>
  <c r="Q13" i="2"/>
  <c r="R13" i="2"/>
  <c r="S13" i="2"/>
  <c r="O14" i="2"/>
  <c r="P14" i="2"/>
  <c r="Q14" i="2"/>
  <c r="R14" i="2"/>
  <c r="S14" i="2"/>
  <c r="O15" i="2"/>
  <c r="P15" i="2"/>
  <c r="Q15" i="2"/>
  <c r="R15" i="2"/>
  <c r="S15" i="2"/>
  <c r="O16" i="2"/>
  <c r="P16" i="2"/>
  <c r="Q16" i="2"/>
  <c r="R16" i="2"/>
  <c r="S16" i="2"/>
  <c r="O17" i="2"/>
  <c r="P17" i="2"/>
  <c r="Q17" i="2"/>
  <c r="R17" i="2"/>
  <c r="S17" i="2"/>
  <c r="O18" i="2"/>
  <c r="P18" i="2"/>
  <c r="Q18" i="2"/>
  <c r="R18" i="2"/>
  <c r="S18" i="2"/>
  <c r="O19" i="2"/>
  <c r="P19" i="2"/>
  <c r="Q19" i="2"/>
  <c r="R19" i="2"/>
  <c r="S19" i="2"/>
  <c r="O20" i="2"/>
  <c r="P20" i="2"/>
  <c r="Q20" i="2"/>
  <c r="R20" i="2"/>
  <c r="S20" i="2"/>
  <c r="O21" i="2"/>
  <c r="P21" i="2"/>
  <c r="Q21" i="2"/>
  <c r="R21" i="2"/>
  <c r="S21" i="2"/>
  <c r="O22" i="2"/>
  <c r="P22" i="2"/>
  <c r="Q22" i="2"/>
  <c r="R22" i="2"/>
  <c r="S22" i="2"/>
  <c r="O23" i="2"/>
  <c r="P23" i="2"/>
  <c r="Q23" i="2"/>
  <c r="R23" i="2"/>
  <c r="S23" i="2"/>
  <c r="O24" i="2"/>
  <c r="P24" i="2"/>
  <c r="Q24" i="2"/>
  <c r="R24" i="2"/>
  <c r="S24" i="2"/>
  <c r="O25" i="2"/>
  <c r="P25" i="2"/>
  <c r="Q25" i="2"/>
  <c r="R25" i="2"/>
  <c r="S25" i="2"/>
  <c r="O26" i="2"/>
  <c r="P26" i="2"/>
  <c r="Q26" i="2"/>
  <c r="R26" i="2"/>
  <c r="S26" i="2"/>
  <c r="O27" i="2"/>
  <c r="P27" i="2"/>
  <c r="Q27" i="2"/>
  <c r="R27" i="2"/>
  <c r="S27" i="2"/>
  <c r="O28" i="2"/>
  <c r="P28" i="2"/>
  <c r="Q28" i="2"/>
  <c r="R28" i="2"/>
  <c r="S28" i="2"/>
  <c r="O29" i="2"/>
  <c r="P29" i="2"/>
  <c r="Q29" i="2"/>
  <c r="R29" i="2"/>
  <c r="S29" i="2"/>
  <c r="O30" i="2"/>
  <c r="P30" i="2"/>
  <c r="Q30" i="2"/>
  <c r="R30" i="2"/>
  <c r="S30" i="2"/>
  <c r="O31" i="2"/>
  <c r="P31" i="2"/>
  <c r="Q31" i="2"/>
  <c r="R31" i="2"/>
  <c r="S31" i="2"/>
  <c r="O32" i="2"/>
  <c r="P32" i="2"/>
  <c r="Q32" i="2"/>
  <c r="R32" i="2"/>
  <c r="S32" i="2"/>
  <c r="O33" i="2"/>
  <c r="P33" i="2"/>
  <c r="Q33" i="2"/>
  <c r="R33" i="2"/>
  <c r="S33" i="2"/>
  <c r="O34" i="2"/>
  <c r="P34" i="2"/>
  <c r="Q34" i="2"/>
  <c r="R34" i="2"/>
  <c r="S34" i="2"/>
  <c r="O35" i="2"/>
  <c r="P35" i="2"/>
  <c r="Q35" i="2"/>
  <c r="R35" i="2"/>
  <c r="S35" i="2"/>
  <c r="O36" i="2"/>
  <c r="P36" i="2"/>
  <c r="Q36" i="2"/>
  <c r="R36" i="2"/>
  <c r="S36" i="2"/>
  <c r="O37" i="2"/>
  <c r="P37" i="2"/>
  <c r="Q37" i="2"/>
  <c r="R37" i="2"/>
  <c r="S37" i="2"/>
  <c r="O38" i="2"/>
  <c r="P38" i="2"/>
  <c r="Q38" i="2"/>
  <c r="R38" i="2"/>
  <c r="S38" i="2"/>
  <c r="O39" i="2"/>
  <c r="P39" i="2"/>
  <c r="Q39" i="2"/>
  <c r="R39" i="2"/>
  <c r="S39" i="2"/>
  <c r="O40" i="2"/>
  <c r="P40" i="2"/>
  <c r="Q40" i="2"/>
  <c r="R40" i="2"/>
  <c r="S40" i="2"/>
  <c r="O41" i="2"/>
  <c r="P41" i="2"/>
  <c r="Q41" i="2"/>
  <c r="R41" i="2"/>
  <c r="S41" i="2"/>
  <c r="O42" i="2"/>
  <c r="P42" i="2"/>
  <c r="Q42" i="2"/>
  <c r="R42" i="2"/>
  <c r="S42" i="2"/>
  <c r="O43" i="2"/>
  <c r="P43" i="2"/>
  <c r="Q43" i="2"/>
  <c r="R43" i="2"/>
  <c r="S43" i="2"/>
  <c r="O44" i="2"/>
  <c r="P44" i="2"/>
  <c r="Q44" i="2"/>
  <c r="R44" i="2"/>
  <c r="S44" i="2"/>
  <c r="O45" i="2"/>
  <c r="P45" i="2"/>
  <c r="Q45" i="2"/>
  <c r="R45" i="2"/>
  <c r="S45" i="2"/>
  <c r="S5" i="2"/>
  <c r="R5" i="2"/>
  <c r="Q5" i="2"/>
  <c r="P5" i="2"/>
  <c r="O5" i="2"/>
  <c r="K30" i="2"/>
  <c r="K50" i="2"/>
  <c r="K44" i="2"/>
  <c r="D65" i="2" l="1"/>
  <c r="A66" i="2"/>
  <c r="D66" i="2" s="1"/>
  <c r="E7" i="7"/>
  <c r="E8" i="7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5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6" i="2"/>
  <c r="L7" i="2"/>
  <c r="L5" i="2"/>
  <c r="B19" i="6"/>
  <c r="E14" i="6"/>
  <c r="E4" i="7" l="1"/>
  <c r="E5" i="7"/>
  <c r="E6" i="7"/>
  <c r="B4" i="7"/>
  <c r="B5" i="7"/>
  <c r="B6" i="7"/>
  <c r="A4" i="2"/>
  <c r="E11" i="7" l="1"/>
  <c r="B11" i="7"/>
  <c r="E11" i="4"/>
  <c r="B16" i="4" s="1"/>
  <c r="B4" i="2" l="1"/>
  <c r="B5" i="2" s="1"/>
  <c r="B6" i="2" s="1"/>
  <c r="B7" i="2" s="1"/>
  <c r="B8" i="2" s="1"/>
  <c r="B9" i="2" s="1"/>
  <c r="B10" i="2" s="1"/>
  <c r="C4" i="2"/>
  <c r="A5" i="2"/>
  <c r="D4" i="2" l="1"/>
  <c r="B11" i="2"/>
  <c r="B12" i="2" s="1"/>
  <c r="B13" i="2" s="1"/>
  <c r="B14" i="2" s="1"/>
  <c r="A6" i="2"/>
  <c r="A7" i="2" s="1"/>
  <c r="A8" i="2" s="1"/>
  <c r="C5" i="2"/>
  <c r="C6" i="2" s="1"/>
  <c r="C7" i="2" s="1"/>
  <c r="C8" i="2" s="1"/>
  <c r="C9" i="2" s="1"/>
  <c r="C10" i="2" s="1"/>
  <c r="X44" i="2"/>
  <c r="X34" i="2"/>
  <c r="B15" i="2" l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C11" i="2"/>
  <c r="C12" i="2" s="1"/>
  <c r="C13" i="2" s="1"/>
  <c r="C14" i="2" s="1"/>
  <c r="D8" i="2"/>
  <c r="A9" i="2"/>
  <c r="A10" i="2" s="1"/>
  <c r="A11" i="2" s="1"/>
  <c r="D7" i="2"/>
  <c r="D5" i="2"/>
  <c r="D6" i="2"/>
  <c r="C15" i="2" l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D11" i="2"/>
  <c r="A12" i="2"/>
  <c r="D10" i="2"/>
  <c r="D9" i="2"/>
  <c r="B22" i="6" l="1"/>
  <c r="A13" i="2"/>
  <c r="D12" i="2"/>
  <c r="B23" i="6" l="1"/>
  <c r="D13" i="2"/>
  <c r="A14" i="2"/>
  <c r="A15" i="2" s="1"/>
  <c r="D15" i="2" l="1"/>
  <c r="A16" i="2"/>
  <c r="D14" i="2"/>
  <c r="A17" i="2" l="1"/>
  <c r="D16" i="2"/>
  <c r="D17" i="2" l="1"/>
  <c r="A18" i="2"/>
  <c r="D18" i="2" l="1"/>
  <c r="A19" i="2"/>
  <c r="D19" i="2" l="1"/>
  <c r="A20" i="2"/>
  <c r="A21" i="2" l="1"/>
  <c r="D20" i="2"/>
  <c r="A22" i="2" l="1"/>
  <c r="D21" i="2"/>
  <c r="D22" i="2" l="1"/>
  <c r="A23" i="2"/>
  <c r="A24" i="2" s="1"/>
  <c r="D24" i="2" l="1"/>
  <c r="A25" i="2"/>
  <c r="D23" i="2"/>
  <c r="A26" i="2" l="1"/>
  <c r="D25" i="2"/>
  <c r="A27" i="2" l="1"/>
  <c r="D26" i="2"/>
  <c r="A28" i="2" l="1"/>
  <c r="D27" i="2"/>
  <c r="D28" i="2" l="1"/>
  <c r="A29" i="2"/>
  <c r="D29" i="2" l="1"/>
  <c r="A30" i="2"/>
  <c r="A31" i="2" l="1"/>
  <c r="D30" i="2"/>
  <c r="D31" i="2" l="1"/>
  <c r="A32" i="2"/>
  <c r="D32" i="2" l="1"/>
  <c r="A33" i="2"/>
  <c r="A34" i="2" l="1"/>
  <c r="D33" i="2"/>
  <c r="A35" i="2" l="1"/>
  <c r="D34" i="2"/>
  <c r="D35" i="2" l="1"/>
  <c r="A36" i="2"/>
  <c r="A37" i="2" l="1"/>
  <c r="D36" i="2"/>
  <c r="D37" i="2" l="1"/>
  <c r="A38" i="2"/>
  <c r="A39" i="2" l="1"/>
  <c r="D38" i="2"/>
  <c r="D39" i="2" l="1"/>
  <c r="A40" i="2"/>
  <c r="A41" i="2" l="1"/>
  <c r="D40" i="2"/>
  <c r="A42" i="2" l="1"/>
  <c r="D41" i="2"/>
  <c r="A43" i="2" l="1"/>
  <c r="D42" i="2"/>
  <c r="A44" i="2" l="1"/>
  <c r="D43" i="2"/>
  <c r="D44" i="2" l="1"/>
  <c r="A45" i="2"/>
  <c r="A46" i="2" l="1"/>
  <c r="D45" i="2"/>
  <c r="D46" i="2" l="1"/>
  <c r="A47" i="2"/>
  <c r="D47" i="2" l="1"/>
  <c r="A48" i="2"/>
  <c r="A49" i="2" l="1"/>
  <c r="D48" i="2"/>
  <c r="D49" i="2" l="1"/>
  <c r="A50" i="2"/>
  <c r="A51" i="2" l="1"/>
  <c r="D50" i="2"/>
  <c r="D51" i="2" l="1"/>
  <c r="A52" i="2"/>
  <c r="A53" i="2" l="1"/>
  <c r="D52" i="2"/>
  <c r="D53" i="2" l="1"/>
  <c r="A54" i="2"/>
  <c r="A55" i="2" l="1"/>
  <c r="D54" i="2"/>
  <c r="A56" i="2" l="1"/>
  <c r="D55" i="2"/>
  <c r="D56" i="2" l="1"/>
  <c r="A57" i="2"/>
  <c r="D57" i="2" l="1"/>
  <c r="A58" i="2"/>
  <c r="D58" i="2" l="1"/>
  <c r="A59" i="2"/>
  <c r="A60" i="2" l="1"/>
  <c r="D59" i="2"/>
  <c r="D60" i="2" l="1"/>
  <c r="A61" i="2"/>
  <c r="A62" i="2" l="1"/>
  <c r="D61" i="2"/>
  <c r="D62" i="2" l="1"/>
  <c r="A63" i="2"/>
  <c r="A64" i="2" l="1"/>
  <c r="D63" i="2"/>
  <c r="D64" i="2" l="1"/>
  <c r="B21" i="6"/>
  <c r="B24" i="6" s="1"/>
  <c r="B26" i="6" s="1"/>
</calcChain>
</file>

<file path=xl/comments1.xml><?xml version="1.0" encoding="utf-8"?>
<comments xmlns="http://schemas.openxmlformats.org/spreadsheetml/2006/main">
  <authors>
    <author>Joseph Salemi</author>
  </authors>
  <commentList>
    <comment ref="U33" authorId="0">
      <text>
        <r>
          <rPr>
            <b/>
            <sz val="9"/>
            <color indexed="81"/>
            <rFont val="Tahoma"/>
            <family val="2"/>
          </rPr>
          <t>Joseph Salemi:</t>
        </r>
        <r>
          <rPr>
            <sz val="9"/>
            <color indexed="81"/>
            <rFont val="Tahoma"/>
            <family val="2"/>
          </rPr>
          <t xml:space="preserve">
$20 Donated to Library from Donations on Night, not included in our Balance Sheet
</t>
        </r>
      </text>
    </comment>
  </commentList>
</comments>
</file>

<file path=xl/sharedStrings.xml><?xml version="1.0" encoding="utf-8"?>
<sst xmlns="http://schemas.openxmlformats.org/spreadsheetml/2006/main" count="382" uniqueCount="138">
  <si>
    <t>Incomings</t>
  </si>
  <si>
    <t>Outgoings</t>
  </si>
  <si>
    <t>Date</t>
  </si>
  <si>
    <t>Float</t>
  </si>
  <si>
    <t>PayPal</t>
  </si>
  <si>
    <t>Bank</t>
  </si>
  <si>
    <t>Total</t>
  </si>
  <si>
    <t>To/From/Responsible</t>
  </si>
  <si>
    <t>Type</t>
  </si>
  <si>
    <t>Details</t>
  </si>
  <si>
    <t>Merchandise</t>
  </si>
  <si>
    <t>NAB</t>
  </si>
  <si>
    <t>Joseph Salemi</t>
  </si>
  <si>
    <t>Donation</t>
  </si>
  <si>
    <t>Transfer to:</t>
  </si>
  <si>
    <t>BSB</t>
  </si>
  <si>
    <t>ACC</t>
  </si>
  <si>
    <t>Transfer from:</t>
  </si>
  <si>
    <t>PayPal Donation</t>
  </si>
  <si>
    <t>Michelle Imeson</t>
  </si>
  <si>
    <t>Event</t>
  </si>
  <si>
    <t>Screening: Sexual Assault: Naming the Unnamed Conspirator</t>
  </si>
  <si>
    <t>Membership</t>
  </si>
  <si>
    <t>VERENAISI YAMANOUCHI</t>
  </si>
  <si>
    <t>Webmaster Studios</t>
  </si>
  <si>
    <t>Johanna Phommachanh</t>
  </si>
  <si>
    <t>Elizabeth Roche</t>
  </si>
  <si>
    <t>George Stavrou</t>
  </si>
  <si>
    <t>Transfer to Bank Account</t>
  </si>
  <si>
    <t>PayPal to Bank Account</t>
  </si>
  <si>
    <t>Starting Amounts</t>
  </si>
  <si>
    <t>Jocelyn Dracakis</t>
  </si>
  <si>
    <t>Anju Thayaparan</t>
  </si>
  <si>
    <t>Raytila Maimai Ti</t>
  </si>
  <si>
    <t>Kimberly Sibanda</t>
  </si>
  <si>
    <t>N/A</t>
  </si>
  <si>
    <t>Audience Member: Black Singlet ($20)+ Wonder Woman Shirt ($10)</t>
  </si>
  <si>
    <t>Holographic Cup</t>
  </si>
  <si>
    <t>Audience Member</t>
  </si>
  <si>
    <t>Fernanda</t>
  </si>
  <si>
    <t>Miya</t>
  </si>
  <si>
    <t>Women's Library</t>
  </si>
  <si>
    <t>Donation for Using Venue</t>
  </si>
  <si>
    <t>Regular Membership</t>
  </si>
  <si>
    <t>Sexism Makes Me Grumpy Tee ($35) + Postage</t>
  </si>
  <si>
    <t>Natalie May</t>
  </si>
  <si>
    <t>Femme Power Mug x 2 ($15 e.a. + Postage)</t>
  </si>
  <si>
    <t>Black Singlet</t>
  </si>
  <si>
    <t>Sexism Makes Me Grumpy Tee</t>
  </si>
  <si>
    <t>The Women's Library Yearly Membership Fee</t>
  </si>
  <si>
    <t>MeetUp Half Year Subscription</t>
  </si>
  <si>
    <t>Fish on a Bicycle Tee ($35) + Postage</t>
  </si>
  <si>
    <t>THE SYDNEY FEMINISTS INC. 2016 TREASURER'S REPORT</t>
  </si>
  <si>
    <t>Balance</t>
  </si>
  <si>
    <t>WEBSITE</t>
  </si>
  <si>
    <t>Monthly Cost</t>
  </si>
  <si>
    <t>Quarterly Cost</t>
  </si>
  <si>
    <t>Half Yeraly Cost</t>
  </si>
  <si>
    <t>Yearly Cost</t>
  </si>
  <si>
    <t>iPage Essential Hosting Plan</t>
  </si>
  <si>
    <t>Domain Name Registration</t>
  </si>
  <si>
    <t>iPage Domain Privacy</t>
  </si>
  <si>
    <t>iPage Site Backups</t>
  </si>
  <si>
    <t>Wix Domain Name</t>
  </si>
  <si>
    <t>Wix (Website creation tool)</t>
  </si>
  <si>
    <t>SOCIALS</t>
  </si>
  <si>
    <t>MeetUp</t>
  </si>
  <si>
    <t>Meeting Rooms</t>
  </si>
  <si>
    <t>The Women's Library</t>
  </si>
  <si>
    <t>Expense Estimate Total</t>
  </si>
  <si>
    <t>Bank Account</t>
  </si>
  <si>
    <t>Tessa Barratt</t>
  </si>
  <si>
    <t>Screening: Purity Myth</t>
  </si>
  <si>
    <t>Concession Membership</t>
  </si>
  <si>
    <t>Kelsey Painter</t>
  </si>
  <si>
    <t>Anna Kerr</t>
  </si>
  <si>
    <t>Dorota Kosinska-Anderson</t>
  </si>
  <si>
    <t>Emma Ferguson</t>
  </si>
  <si>
    <t>Anne Alexander</t>
  </si>
  <si>
    <t>Annie Egan</t>
  </si>
  <si>
    <t>Audience Members</t>
  </si>
  <si>
    <t>Merch</t>
  </si>
  <si>
    <t>$100 Donation</t>
  </si>
  <si>
    <t>Epiphane Bloom</t>
  </si>
  <si>
    <t>Kasandra Terepai</t>
  </si>
  <si>
    <t>Nerida Grant</t>
  </si>
  <si>
    <t>Natasha Younger</t>
  </si>
  <si>
    <t>Rachel Stokes</t>
  </si>
  <si>
    <t>Edward Neylaw</t>
  </si>
  <si>
    <t>Kylie Webber</t>
  </si>
  <si>
    <t>Screening: Tough Guise 2</t>
  </si>
  <si>
    <t>Jenna Condie</t>
  </si>
  <si>
    <t>$5 Donation Addition to Membership</t>
  </si>
  <si>
    <t>Regular Membership (for 2017)</t>
  </si>
  <si>
    <t>Natalia Ferreira</t>
  </si>
  <si>
    <t>Clint Berry</t>
  </si>
  <si>
    <t>Vera Babicheva</t>
  </si>
  <si>
    <t>General Donations from Attendees</t>
  </si>
  <si>
    <t>Attendees</t>
  </si>
  <si>
    <t>Current Balance @ Budget</t>
  </si>
  <si>
    <t>Remaining After Expenses</t>
  </si>
  <si>
    <t>OFFICE</t>
  </si>
  <si>
    <t>Ink</t>
  </si>
  <si>
    <t>Donations</t>
  </si>
  <si>
    <t>INCOMINGS</t>
  </si>
  <si>
    <t>Total Incomings</t>
  </si>
  <si>
    <t>Website</t>
  </si>
  <si>
    <t>OUTGOINGS</t>
  </si>
  <si>
    <t>Total Outgoings</t>
  </si>
  <si>
    <t>Balance from Expense Report</t>
  </si>
  <si>
    <t>The Sydney Feminists Inc. 2017 Budget</t>
  </si>
  <si>
    <t>The Sydney Feminists Inc. 2016 Budget</t>
  </si>
  <si>
    <t>2 x "We Can Do It" Metal Posters</t>
  </si>
  <si>
    <t>GBO Penrith</t>
  </si>
  <si>
    <t>MerchPurch</t>
  </si>
  <si>
    <t>Documentary Purch</t>
  </si>
  <si>
    <t>Purchase of Red Moon Documentary</t>
  </si>
  <si>
    <t>Media Ed Foundation</t>
  </si>
  <si>
    <t>DocPurch</t>
  </si>
  <si>
    <t>Documentaries</t>
  </si>
  <si>
    <t>Merch Purch</t>
  </si>
  <si>
    <t>Purchase Of Wonder Woman T-Shirts</t>
  </si>
  <si>
    <t>Kmart</t>
  </si>
  <si>
    <t>iPage Essential Hosting Package Annual Fee + Domain Privacy</t>
  </si>
  <si>
    <t>iPage RTN Fee</t>
  </si>
  <si>
    <t>iPage Backups Fee</t>
  </si>
  <si>
    <t>iPage</t>
  </si>
  <si>
    <t>Wix.com</t>
  </si>
  <si>
    <t>Wix Annual Fee</t>
  </si>
  <si>
    <t>Office</t>
  </si>
  <si>
    <t>EZ Storage Bunker Plastic Tub</t>
  </si>
  <si>
    <t>Bunnings</t>
  </si>
  <si>
    <t>XL Ink for Printer</t>
  </si>
  <si>
    <t>Auditing Fee</t>
  </si>
  <si>
    <t>Karen Lee</t>
  </si>
  <si>
    <t>Department Fair Trading</t>
  </si>
  <si>
    <t>2 x Holographic Cup</t>
  </si>
  <si>
    <t>2016 Treasurer's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</si>
</sst>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[$$-C09]* #,##0.00_-;\-[$$-C09]* #,##0.00_-;_-[$$-C09]* &quot;-&quot;??_-;_-@_-"/>
    <numFmt numFmtId="166" formatCode="d/mm/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sz val="25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3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3">
    <xf numFmtId="0" fontId="0" fillId="0" borderId="0" xfId="0"/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165" fontId="0" fillId="33" borderId="10" xfId="1" applyNumberFormat="1" applyFont="1" applyFill="1" applyBorder="1" applyAlignment="1">
      <alignment horizontal="center"/>
    </xf>
    <xf numFmtId="164" fontId="0" fillId="0" borderId="0" xfId="1" applyFont="1"/>
    <xf numFmtId="166" fontId="0" fillId="0" borderId="10" xfId="0" applyNumberFormat="1" applyBorder="1" applyAlignment="1">
      <alignment horizontal="center"/>
    </xf>
    <xf numFmtId="165" fontId="16" fillId="33" borderId="10" xfId="1" applyNumberFormat="1" applyFont="1" applyFill="1" applyBorder="1" applyAlignment="1">
      <alignment horizontal="center"/>
    </xf>
    <xf numFmtId="164" fontId="16" fillId="0" borderId="10" xfId="1" applyFont="1" applyFill="1" applyBorder="1" applyAlignment="1">
      <alignment horizontal="center"/>
    </xf>
    <xf numFmtId="164" fontId="0" fillId="0" borderId="10" xfId="1" applyFont="1" applyFill="1" applyBorder="1" applyAlignment="1">
      <alignment horizontal="center"/>
    </xf>
    <xf numFmtId="164" fontId="16" fillId="34" borderId="10" xfId="1" applyFont="1" applyFill="1" applyBorder="1" applyAlignment="1">
      <alignment horizontal="center"/>
    </xf>
    <xf numFmtId="164" fontId="0" fillId="34" borderId="10" xfId="1" applyFont="1" applyFill="1" applyBorder="1" applyAlignment="1">
      <alignment horizontal="center"/>
    </xf>
    <xf numFmtId="164" fontId="1" fillId="34" borderId="10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0" fillId="0" borderId="0" xfId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0" xfId="1" applyNumberFormat="1" applyFont="1" applyFill="1" applyBorder="1" applyAlignment="1">
      <alignment horizontal="center"/>
    </xf>
    <xf numFmtId="164" fontId="0" fillId="0" borderId="0" xfId="1" applyFont="1" applyFill="1" applyBorder="1" applyAlignment="1">
      <alignment horizontal="center"/>
    </xf>
    <xf numFmtId="165" fontId="16" fillId="33" borderId="10" xfId="1" applyNumberFormat="1" applyFont="1" applyFill="1" applyBorder="1" applyAlignment="1">
      <alignment horizontal="center"/>
    </xf>
    <xf numFmtId="164" fontId="16" fillId="34" borderId="10" xfId="1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 vertical="center"/>
    </xf>
    <xf numFmtId="165" fontId="1" fillId="33" borderId="10" xfId="1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164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64" fontId="16" fillId="0" borderId="10" xfId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0" xfId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64" fontId="1" fillId="0" borderId="10" xfId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center"/>
    </xf>
    <xf numFmtId="164" fontId="16" fillId="35" borderId="10" xfId="1" applyFont="1" applyFill="1" applyBorder="1" applyAlignment="1">
      <alignment horizontal="center"/>
    </xf>
    <xf numFmtId="164" fontId="1" fillId="35" borderId="10" xfId="1" applyFont="1" applyFill="1" applyBorder="1" applyAlignment="1">
      <alignment horizontal="center"/>
    </xf>
    <xf numFmtId="164" fontId="0" fillId="35" borderId="0" xfId="1" applyFont="1" applyFill="1" applyBorder="1" applyAlignment="1">
      <alignment horizontal="center"/>
    </xf>
    <xf numFmtId="165" fontId="0" fillId="35" borderId="0" xfId="1" applyNumberFormat="1" applyFont="1" applyFill="1" applyBorder="1" applyAlignment="1">
      <alignment horizontal="center"/>
    </xf>
    <xf numFmtId="164" fontId="0" fillId="0" borderId="10" xfId="1" applyFont="1" applyBorder="1" applyAlignment="1">
      <alignment horizontal="center"/>
    </xf>
    <xf numFmtId="164" fontId="16" fillId="35" borderId="11" xfId="1" applyFont="1" applyFill="1" applyBorder="1" applyAlignment="1"/>
    <xf numFmtId="164" fontId="16" fillId="36" borderId="10" xfId="1" applyFont="1" applyFill="1" applyBorder="1" applyAlignment="1">
      <alignment horizontal="center"/>
    </xf>
    <xf numFmtId="164" fontId="1" fillId="36" borderId="10" xfId="1" applyFont="1" applyFill="1" applyBorder="1" applyAlignment="1">
      <alignment horizontal="center"/>
    </xf>
    <xf numFmtId="165" fontId="0" fillId="36" borderId="0" xfId="1" applyNumberFormat="1" applyFont="1" applyFill="1" applyBorder="1" applyAlignment="1">
      <alignment horizontal="center"/>
    </xf>
    <xf numFmtId="164" fontId="0" fillId="36" borderId="0" xfId="1" applyFont="1" applyFill="1" applyBorder="1" applyAlignment="1">
      <alignment horizontal="center"/>
    </xf>
    <xf numFmtId="44" fontId="0" fillId="0" borderId="0" xfId="0" applyNumberFormat="1"/>
    <xf numFmtId="0" fontId="16" fillId="0" borderId="0" xfId="0" applyFont="1" applyBorder="1" applyAlignment="1">
      <alignment horizontal="center" vertical="center"/>
    </xf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164" fontId="0" fillId="0" borderId="10" xfId="1" applyFont="1" applyBorder="1"/>
    <xf numFmtId="164" fontId="0" fillId="0" borderId="0" xfId="1" applyFont="1" applyBorder="1"/>
    <xf numFmtId="164" fontId="16" fillId="36" borderId="11" xfId="1" applyFont="1" applyFill="1" applyBorder="1" applyAlignment="1">
      <alignment horizontal="center"/>
    </xf>
    <xf numFmtId="164" fontId="16" fillId="36" borderId="13" xfId="1" applyFont="1" applyFill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16" fillId="0" borderId="14" xfId="1" applyFont="1" applyFill="1" applyBorder="1" applyAlignment="1">
      <alignment horizontal="center"/>
    </xf>
    <xf numFmtId="164" fontId="16" fillId="0" borderId="15" xfId="1" applyFont="1" applyFill="1" applyBorder="1" applyAlignment="1">
      <alignment horizontal="center"/>
    </xf>
    <xf numFmtId="164" fontId="16" fillId="0" borderId="16" xfId="1" applyFont="1" applyFill="1" applyBorder="1" applyAlignment="1">
      <alignment horizontal="center"/>
    </xf>
    <xf numFmtId="166" fontId="16" fillId="0" borderId="11" xfId="0" applyNumberFormat="1" applyFont="1" applyBorder="1" applyAlignment="1">
      <alignment horizontal="center" vertical="center"/>
    </xf>
    <xf numFmtId="166" fontId="16" fillId="0" borderId="13" xfId="0" applyNumberFormat="1" applyFont="1" applyBorder="1" applyAlignment="1">
      <alignment horizontal="center" vertical="center"/>
    </xf>
    <xf numFmtId="164" fontId="16" fillId="36" borderId="10" xfId="1" applyFont="1" applyFill="1" applyBorder="1" applyAlignment="1">
      <alignment horizontal="center"/>
    </xf>
    <xf numFmtId="0" fontId="19" fillId="0" borderId="0" xfId="0" applyFont="1" applyBorder="1" applyAlignment="1">
      <alignment horizontal="left" vertical="top"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65" fontId="16" fillId="33" borderId="10" xfId="1" applyNumberFormat="1" applyFont="1" applyFill="1" applyBorder="1" applyAlignment="1">
      <alignment horizontal="center"/>
    </xf>
    <xf numFmtId="164" fontId="16" fillId="34" borderId="10" xfId="1" applyFont="1" applyFill="1" applyBorder="1" applyAlignment="1">
      <alignment horizontal="center"/>
    </xf>
    <xf numFmtId="164" fontId="16" fillId="35" borderId="14" xfId="1" applyFont="1" applyFill="1" applyBorder="1" applyAlignment="1">
      <alignment horizontal="center"/>
    </xf>
    <xf numFmtId="164" fontId="16" fillId="35" borderId="15" xfId="1" applyFont="1" applyFill="1" applyBorder="1" applyAlignment="1">
      <alignment horizontal="center"/>
    </xf>
    <xf numFmtId="164" fontId="16" fillId="35" borderId="16" xfId="1" applyFont="1" applyFill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C10" sqref="C9:C10"/>
    </sheetView>
  </sheetViews>
  <sheetFormatPr defaultRowHeight="14.5" x14ac:dyDescent="0.35"/>
  <cols>
    <col min="1" max="1" width="25.36328125" customWidth="1"/>
    <col min="2" max="2" width="10.08984375" style="4" bestFit="1" customWidth="1"/>
    <col min="3" max="3" width="10.08984375" style="4" customWidth="1"/>
    <col min="4" max="4" width="16.26953125" bestFit="1" customWidth="1"/>
    <col min="5" max="5" width="10.08984375" bestFit="1" customWidth="1"/>
  </cols>
  <sheetData>
    <row r="1" spans="1:5" ht="32" x14ac:dyDescent="0.7">
      <c r="A1" s="59" t="s">
        <v>137</v>
      </c>
    </row>
    <row r="3" spans="1:5" x14ac:dyDescent="0.35">
      <c r="A3" s="46" t="s">
        <v>104</v>
      </c>
      <c r="D3" s="46" t="s">
        <v>107</v>
      </c>
    </row>
    <row r="4" spans="1:5" x14ac:dyDescent="0.35">
      <c r="A4" s="51" t="s">
        <v>22</v>
      </c>
      <c r="B4" s="51">
        <f>SUM('Expense Report 2016'!L:L)</f>
        <v>229.91999999999996</v>
      </c>
      <c r="D4" s="51" t="s">
        <v>106</v>
      </c>
      <c r="E4" s="51">
        <f>SUM('Expense Report 2016'!O:O)</f>
        <v>539.99</v>
      </c>
    </row>
    <row r="5" spans="1:5" x14ac:dyDescent="0.35">
      <c r="A5" s="51" t="s">
        <v>10</v>
      </c>
      <c r="B5" s="51">
        <f>SUM('Expense Report 2016'!M:M)</f>
        <v>248.23</v>
      </c>
      <c r="D5" s="51" t="s">
        <v>41</v>
      </c>
      <c r="E5" s="51">
        <f>SUM('Expense Report 2016'!P:P)</f>
        <v>70</v>
      </c>
    </row>
    <row r="6" spans="1:5" x14ac:dyDescent="0.35">
      <c r="A6" s="51" t="s">
        <v>103</v>
      </c>
      <c r="B6" s="51">
        <f>SUM('Expense Report 2016'!N:N)</f>
        <v>449.1</v>
      </c>
      <c r="D6" s="51" t="s">
        <v>66</v>
      </c>
      <c r="E6" s="51">
        <f>SUM('Expense Report 2016'!Q:Q)</f>
        <v>250.04000000000002</v>
      </c>
    </row>
    <row r="7" spans="1:5" x14ac:dyDescent="0.35">
      <c r="A7" s="14"/>
      <c r="B7" s="14"/>
      <c r="D7" s="51" t="s">
        <v>10</v>
      </c>
      <c r="E7" s="51">
        <f>SUM('Expense Report 2016'!R:R)</f>
        <v>44</v>
      </c>
    </row>
    <row r="8" spans="1:5" x14ac:dyDescent="0.35">
      <c r="A8" s="14"/>
      <c r="B8" s="14"/>
      <c r="D8" s="51" t="s">
        <v>119</v>
      </c>
      <c r="E8" s="51">
        <f>SUM('Expense Report 2016'!S:S)</f>
        <v>146.56</v>
      </c>
    </row>
    <row r="9" spans="1:5" x14ac:dyDescent="0.35">
      <c r="A9" s="14"/>
      <c r="B9" s="14"/>
      <c r="D9" s="51" t="s">
        <v>129</v>
      </c>
      <c r="E9" s="51">
        <f>SUM('Expense Report 2016'!T:T)</f>
        <v>214.3</v>
      </c>
    </row>
    <row r="11" spans="1:5" x14ac:dyDescent="0.35">
      <c r="A11" s="60" t="s">
        <v>105</v>
      </c>
      <c r="B11" s="62">
        <f>SUM(B4:B6)</f>
        <v>927.25</v>
      </c>
      <c r="D11" s="60" t="s">
        <v>108</v>
      </c>
      <c r="E11" s="62">
        <f>SUM(E4:E9)</f>
        <v>1264.8899999999999</v>
      </c>
    </row>
    <row r="13" spans="1:5" x14ac:dyDescent="0.35">
      <c r="D13" s="57"/>
      <c r="E13" s="57"/>
    </row>
    <row r="14" spans="1:5" x14ac:dyDescent="0.35">
      <c r="A14" s="61" t="s">
        <v>109</v>
      </c>
      <c r="B14" s="62">
        <f>'Expense Report 2016'!D66</f>
        <v>653.96999999999991</v>
      </c>
      <c r="C14" s="6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A18" sqref="A18:XFD18"/>
    </sheetView>
  </sheetViews>
  <sheetFormatPr defaultColWidth="9.1796875" defaultRowHeight="14.5" x14ac:dyDescent="0.35"/>
  <cols>
    <col min="1" max="1" width="38.26953125" style="33" customWidth="1"/>
    <col min="2" max="2" width="22.1796875" style="32" bestFit="1" customWidth="1"/>
    <col min="3" max="3" width="22.1796875" style="32" customWidth="1"/>
    <col min="4" max="4" width="21.1796875" style="32" customWidth="1"/>
    <col min="5" max="5" width="31.453125" style="32" bestFit="1" customWidth="1"/>
    <col min="6" max="16384" width="9.1796875" style="33"/>
  </cols>
  <sheetData>
    <row r="1" spans="1:5" ht="38.5" x14ac:dyDescent="0.35">
      <c r="A1" s="31" t="s">
        <v>111</v>
      </c>
    </row>
    <row r="2" spans="1:5" x14ac:dyDescent="0.35">
      <c r="A2" s="34" t="s">
        <v>54</v>
      </c>
      <c r="B2" s="35" t="s">
        <v>55</v>
      </c>
      <c r="C2" s="35" t="s">
        <v>56</v>
      </c>
      <c r="D2" s="35" t="s">
        <v>57</v>
      </c>
      <c r="E2" s="35" t="s">
        <v>58</v>
      </c>
    </row>
    <row r="3" spans="1:5" x14ac:dyDescent="0.35">
      <c r="A3" s="36" t="s">
        <v>59</v>
      </c>
      <c r="B3" s="37" t="s">
        <v>35</v>
      </c>
      <c r="C3" s="37" t="s">
        <v>35</v>
      </c>
      <c r="D3" s="37" t="s">
        <v>35</v>
      </c>
      <c r="E3" s="37">
        <v>60</v>
      </c>
    </row>
    <row r="4" spans="1:5" x14ac:dyDescent="0.35">
      <c r="A4" s="36" t="s">
        <v>60</v>
      </c>
      <c r="B4" s="37" t="s">
        <v>35</v>
      </c>
      <c r="C4" s="37" t="s">
        <v>35</v>
      </c>
      <c r="D4" s="37" t="s">
        <v>35</v>
      </c>
      <c r="E4" s="37">
        <v>20</v>
      </c>
    </row>
    <row r="5" spans="1:5" x14ac:dyDescent="0.35">
      <c r="A5" s="36" t="s">
        <v>61</v>
      </c>
      <c r="B5" s="37" t="s">
        <v>35</v>
      </c>
      <c r="C5" s="37" t="s">
        <v>35</v>
      </c>
      <c r="D5" s="37" t="s">
        <v>35</v>
      </c>
      <c r="E5" s="37">
        <v>20</v>
      </c>
    </row>
    <row r="6" spans="1:5" x14ac:dyDescent="0.35">
      <c r="A6" s="36" t="s">
        <v>62</v>
      </c>
      <c r="B6" s="37" t="s">
        <v>35</v>
      </c>
      <c r="C6" s="37" t="s">
        <v>35</v>
      </c>
      <c r="D6" s="37" t="s">
        <v>35</v>
      </c>
      <c r="E6" s="37">
        <v>25</v>
      </c>
    </row>
    <row r="7" spans="1:5" x14ac:dyDescent="0.35">
      <c r="A7" s="36" t="s">
        <v>63</v>
      </c>
      <c r="B7" s="37" t="s">
        <v>35</v>
      </c>
      <c r="C7" s="37" t="s">
        <v>35</v>
      </c>
      <c r="D7" s="37" t="s">
        <v>35</v>
      </c>
      <c r="E7" s="37">
        <v>47.7</v>
      </c>
    </row>
    <row r="8" spans="1:5" x14ac:dyDescent="0.35">
      <c r="A8" s="36" t="s">
        <v>64</v>
      </c>
      <c r="B8" s="37" t="s">
        <v>35</v>
      </c>
      <c r="C8" s="37" t="s">
        <v>35</v>
      </c>
      <c r="D8" s="37" t="s">
        <v>35</v>
      </c>
      <c r="E8" s="37">
        <v>150</v>
      </c>
    </row>
    <row r="9" spans="1:5" x14ac:dyDescent="0.35">
      <c r="A9" s="39"/>
      <c r="B9" s="40"/>
      <c r="C9" s="40"/>
      <c r="D9" s="40"/>
      <c r="E9" s="40"/>
    </row>
    <row r="10" spans="1:5" x14ac:dyDescent="0.35">
      <c r="A10" s="34" t="s">
        <v>65</v>
      </c>
      <c r="B10" s="35" t="s">
        <v>55</v>
      </c>
      <c r="C10" s="35" t="s">
        <v>56</v>
      </c>
      <c r="D10" s="35" t="s">
        <v>57</v>
      </c>
      <c r="E10" s="35" t="s">
        <v>58</v>
      </c>
    </row>
    <row r="11" spans="1:5" x14ac:dyDescent="0.35">
      <c r="A11" s="36" t="s">
        <v>66</v>
      </c>
      <c r="B11" s="37" t="s">
        <v>35</v>
      </c>
      <c r="C11" s="37" t="s">
        <v>35</v>
      </c>
      <c r="D11" s="37">
        <v>120</v>
      </c>
      <c r="E11" s="37">
        <f>D11*2</f>
        <v>240</v>
      </c>
    </row>
    <row r="12" spans="1:5" x14ac:dyDescent="0.35">
      <c r="A12" s="39"/>
      <c r="B12" s="40"/>
      <c r="C12" s="40"/>
      <c r="D12" s="40"/>
      <c r="E12" s="40"/>
    </row>
    <row r="13" spans="1:5" x14ac:dyDescent="0.35">
      <c r="A13" s="34" t="s">
        <v>67</v>
      </c>
      <c r="B13" s="35" t="s">
        <v>55</v>
      </c>
      <c r="C13" s="35" t="s">
        <v>56</v>
      </c>
      <c r="D13" s="35" t="s">
        <v>57</v>
      </c>
      <c r="E13" s="35" t="s">
        <v>58</v>
      </c>
    </row>
    <row r="14" spans="1:5" x14ac:dyDescent="0.35">
      <c r="A14" s="36" t="s">
        <v>68</v>
      </c>
      <c r="B14" s="37" t="s">
        <v>35</v>
      </c>
      <c r="C14" s="37" t="s">
        <v>35</v>
      </c>
      <c r="D14" s="37" t="s">
        <v>35</v>
      </c>
      <c r="E14" s="37">
        <v>50</v>
      </c>
    </row>
    <row r="16" spans="1:5" s="32" customFormat="1" x14ac:dyDescent="0.35">
      <c r="A16" s="34" t="s">
        <v>69</v>
      </c>
      <c r="B16" s="37">
        <f>SUM(E3:E11)</f>
        <v>562.70000000000005</v>
      </c>
      <c r="C16" s="40"/>
      <c r="D16" s="40"/>
      <c r="E16" s="40"/>
    </row>
    <row r="17" spans="1:5" x14ac:dyDescent="0.35">
      <c r="D17" s="40"/>
      <c r="E17" s="40"/>
    </row>
    <row r="18" spans="1:5" x14ac:dyDescent="0.35">
      <c r="D18" s="40"/>
      <c r="E18" s="40"/>
    </row>
    <row r="19" spans="1:5" x14ac:dyDescent="0.35">
      <c r="A19" s="58"/>
      <c r="B19" s="40"/>
      <c r="C19" s="40"/>
      <c r="D19" s="40"/>
      <c r="E19" s="40"/>
    </row>
    <row r="20" spans="1:5" x14ac:dyDescent="0.35">
      <c r="A20" s="58"/>
      <c r="B20" s="40"/>
      <c r="C20" s="40"/>
      <c r="D20" s="40"/>
      <c r="E20" s="40"/>
    </row>
    <row r="21" spans="1:5" x14ac:dyDescent="0.35">
      <c r="A21" s="58"/>
      <c r="B21" s="40"/>
      <c r="C21" s="40"/>
      <c r="D21" s="40"/>
      <c r="E21" s="40"/>
    </row>
    <row r="22" spans="1:5" x14ac:dyDescent="0.35">
      <c r="A22" s="58"/>
      <c r="B22" s="40"/>
      <c r="C22" s="40"/>
    </row>
    <row r="23" spans="1:5" x14ac:dyDescent="0.35">
      <c r="A23" s="43"/>
      <c r="B23" s="40"/>
      <c r="C23" s="40"/>
    </row>
    <row r="24" spans="1:5" x14ac:dyDescent="0.35">
      <c r="A24" s="43"/>
      <c r="B24" s="40"/>
      <c r="C24" s="40"/>
    </row>
    <row r="25" spans="1:5" x14ac:dyDescent="0.35">
      <c r="A25" s="43"/>
      <c r="B25" s="40"/>
      <c r="C25" s="40"/>
    </row>
  </sheetData>
  <pageMargins left="0.7" right="0.7" top="0.75" bottom="0.75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75"/>
  <sheetViews>
    <sheetView zoomScaleNormal="100" workbookViewId="0">
      <pane ySplit="3" topLeftCell="A53" activePane="bottomLeft" state="frozen"/>
      <selection pane="bottomLeft" activeCell="E61" sqref="E61"/>
    </sheetView>
  </sheetViews>
  <sheetFormatPr defaultColWidth="9.1796875" defaultRowHeight="14.5" x14ac:dyDescent="0.35"/>
  <cols>
    <col min="1" max="1" width="9.1796875" style="18"/>
    <col min="2" max="3" width="10.54296875" style="18" bestFit="1" customWidth="1"/>
    <col min="4" max="4" width="11.7265625" style="18" customWidth="1"/>
    <col min="5" max="5" width="15.26953125" style="13" bestFit="1" customWidth="1"/>
    <col min="6" max="6" width="10.08984375" style="17" bestFit="1" customWidth="1"/>
    <col min="7" max="7" width="10.81640625" style="17" bestFit="1" customWidth="1"/>
    <col min="8" max="8" width="9.1796875" style="17" customWidth="1"/>
    <col min="9" max="9" width="10.453125" style="18" customWidth="1"/>
    <col min="10" max="10" width="11.453125" style="18" customWidth="1"/>
    <col min="11" max="11" width="10.453125" style="18" customWidth="1"/>
    <col min="12" max="12" width="13" style="49" customWidth="1"/>
    <col min="13" max="14" width="10.453125" style="49" customWidth="1"/>
    <col min="15" max="15" width="10.453125" style="56" customWidth="1"/>
    <col min="16" max="16" width="16.26953125" style="56" customWidth="1"/>
    <col min="17" max="20" width="10.453125" style="56" customWidth="1"/>
    <col min="21" max="21" width="22.54296875" style="12" customWidth="1"/>
    <col min="22" max="22" width="76.54296875" style="29" bestFit="1" customWidth="1"/>
    <col min="23" max="23" width="28.453125" style="43" customWidth="1"/>
    <col min="24" max="24" width="0" style="12" hidden="1" customWidth="1"/>
    <col min="25" max="25" width="10" style="12" hidden="1" customWidth="1"/>
    <col min="26" max="27" width="0" style="12" hidden="1" customWidth="1"/>
    <col min="28" max="28" width="22.54296875" style="12" customWidth="1"/>
    <col min="29" max="30" width="9.1796875" style="12"/>
    <col min="31" max="31" width="17.08984375" style="12" bestFit="1" customWidth="1"/>
    <col min="32" max="16384" width="9.1796875" style="12"/>
  </cols>
  <sheetData>
    <row r="1" spans="1:28" ht="32" x14ac:dyDescent="0.35">
      <c r="A1" s="83" t="s">
        <v>52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</row>
    <row r="2" spans="1:28" x14ac:dyDescent="0.35">
      <c r="A2" s="77" t="s">
        <v>53</v>
      </c>
      <c r="B2" s="78"/>
      <c r="C2" s="78"/>
      <c r="D2" s="79"/>
      <c r="E2" s="80" t="s">
        <v>2</v>
      </c>
      <c r="F2" s="88" t="s">
        <v>0</v>
      </c>
      <c r="G2" s="88"/>
      <c r="H2" s="88"/>
      <c r="I2" s="89" t="s">
        <v>1</v>
      </c>
      <c r="J2" s="89"/>
      <c r="K2" s="89"/>
      <c r="L2" s="90" t="s">
        <v>0</v>
      </c>
      <c r="M2" s="91"/>
      <c r="N2" s="92"/>
      <c r="O2" s="82" t="s">
        <v>1</v>
      </c>
      <c r="P2" s="82"/>
      <c r="Q2" s="82"/>
      <c r="R2" s="82"/>
      <c r="S2" s="64"/>
      <c r="T2" s="64"/>
      <c r="U2" s="84" t="s">
        <v>8</v>
      </c>
      <c r="V2" s="86" t="s">
        <v>9</v>
      </c>
      <c r="W2" s="84" t="s">
        <v>7</v>
      </c>
      <c r="AB2" s="84" t="s">
        <v>20</v>
      </c>
    </row>
    <row r="3" spans="1:28" s="15" customFormat="1" x14ac:dyDescent="0.35">
      <c r="A3" s="7" t="s">
        <v>3</v>
      </c>
      <c r="B3" s="7" t="s">
        <v>4</v>
      </c>
      <c r="C3" s="7" t="s">
        <v>5</v>
      </c>
      <c r="D3" s="7" t="s">
        <v>6</v>
      </c>
      <c r="E3" s="81"/>
      <c r="F3" s="6" t="s">
        <v>3</v>
      </c>
      <c r="G3" s="6" t="s">
        <v>4</v>
      </c>
      <c r="H3" s="6" t="s">
        <v>5</v>
      </c>
      <c r="I3" s="9" t="s">
        <v>3</v>
      </c>
      <c r="J3" s="9" t="s">
        <v>4</v>
      </c>
      <c r="K3" s="9" t="s">
        <v>5</v>
      </c>
      <c r="L3" s="52" t="s">
        <v>22</v>
      </c>
      <c r="M3" s="52" t="s">
        <v>81</v>
      </c>
      <c r="N3" s="52" t="s">
        <v>103</v>
      </c>
      <c r="O3" s="53" t="s">
        <v>106</v>
      </c>
      <c r="P3" s="53" t="s">
        <v>41</v>
      </c>
      <c r="Q3" s="53" t="s">
        <v>66</v>
      </c>
      <c r="R3" s="53" t="s">
        <v>114</v>
      </c>
      <c r="S3" s="53" t="s">
        <v>118</v>
      </c>
      <c r="T3" s="65" t="s">
        <v>129</v>
      </c>
      <c r="U3" s="85"/>
      <c r="V3" s="87"/>
      <c r="W3" s="85"/>
      <c r="AB3" s="85"/>
    </row>
    <row r="4" spans="1:28" s="15" customFormat="1" x14ac:dyDescent="0.35">
      <c r="A4" s="7">
        <f>F4</f>
        <v>320.10000000000002</v>
      </c>
      <c r="B4" s="7">
        <f>G4</f>
        <v>456.05</v>
      </c>
      <c r="C4" s="7">
        <f>H4</f>
        <v>215.46</v>
      </c>
      <c r="D4" s="8">
        <f>SUM(A4:C4)</f>
        <v>991.61000000000013</v>
      </c>
      <c r="E4" s="21" t="s">
        <v>30</v>
      </c>
      <c r="F4" s="22">
        <v>320.10000000000002</v>
      </c>
      <c r="G4" s="22">
        <v>456.05</v>
      </c>
      <c r="H4" s="22">
        <v>215.46</v>
      </c>
      <c r="I4" s="20"/>
      <c r="J4" s="20"/>
      <c r="K4" s="20"/>
      <c r="L4" s="47"/>
      <c r="M4" s="47"/>
      <c r="N4" s="47"/>
      <c r="O4" s="53"/>
      <c r="P4" s="53"/>
      <c r="Q4" s="53"/>
      <c r="R4" s="53"/>
      <c r="S4" s="53"/>
      <c r="T4" s="53"/>
      <c r="U4" s="2"/>
      <c r="V4" s="26"/>
      <c r="W4" s="34"/>
      <c r="AB4" s="2"/>
    </row>
    <row r="5" spans="1:28" s="15" customFormat="1" x14ac:dyDescent="0.35">
      <c r="A5" s="8">
        <f t="shared" ref="A5:C10" si="0">F5+A4-I5</f>
        <v>320.10000000000002</v>
      </c>
      <c r="B5" s="8">
        <f t="shared" si="0"/>
        <v>456.05</v>
      </c>
      <c r="C5" s="8">
        <f t="shared" si="0"/>
        <v>161.24</v>
      </c>
      <c r="D5" s="8">
        <f t="shared" ref="D5:D6" si="1">SUM(A5:C5)</f>
        <v>937.3900000000001</v>
      </c>
      <c r="E5" s="21">
        <v>42401</v>
      </c>
      <c r="F5" s="19"/>
      <c r="G5" s="22"/>
      <c r="H5" s="22"/>
      <c r="I5" s="20"/>
      <c r="J5" s="20"/>
      <c r="K5" s="11">
        <v>54.22</v>
      </c>
      <c r="L5" s="48">
        <f t="shared" ref="L5:L36" si="2">IF(U5="Membership",SUM(F5:H5),0)</f>
        <v>0</v>
      </c>
      <c r="M5" s="48">
        <f t="shared" ref="M5:M36" si="3">IF(U5="Merchandise",SUM(F5:H5),0)</f>
        <v>0</v>
      </c>
      <c r="N5" s="48">
        <f t="shared" ref="N5:N36" si="4">IF(U5="Donation",SUM(F5:H5),0)</f>
        <v>0</v>
      </c>
      <c r="O5" s="54">
        <f>IF($U5="Website",SUM($I5:$K5),0)</f>
        <v>54.22</v>
      </c>
      <c r="P5" s="54">
        <f>IF($U5="Women's Library",SUM($I5:$K5),0)</f>
        <v>0</v>
      </c>
      <c r="Q5" s="54">
        <f>IF($U5="MeetUp",SUM($I5:$K5),0)</f>
        <v>0</v>
      </c>
      <c r="R5" s="54">
        <f>IF($U5="Merch Purch",SUM($I5:$K5),0)</f>
        <v>0</v>
      </c>
      <c r="S5" s="54">
        <f>IF($U5="Documentary Purch",SUM($I5:$K5),0)</f>
        <v>0</v>
      </c>
      <c r="T5" s="54">
        <f>IF($U5="Office",SUM($I5:$K5),0)</f>
        <v>0</v>
      </c>
      <c r="U5" s="23" t="s">
        <v>106</v>
      </c>
      <c r="V5" s="27" t="s">
        <v>62</v>
      </c>
      <c r="W5" s="34" t="s">
        <v>126</v>
      </c>
      <c r="AB5" s="2" t="s">
        <v>35</v>
      </c>
    </row>
    <row r="6" spans="1:28" s="15" customFormat="1" x14ac:dyDescent="0.35">
      <c r="A6" s="8">
        <f t="shared" si="0"/>
        <v>320.10000000000002</v>
      </c>
      <c r="B6" s="8">
        <f t="shared" si="0"/>
        <v>0</v>
      </c>
      <c r="C6" s="8">
        <f t="shared" si="0"/>
        <v>617.29</v>
      </c>
      <c r="D6" s="8">
        <f t="shared" si="1"/>
        <v>937.39</v>
      </c>
      <c r="E6" s="21">
        <v>42405</v>
      </c>
      <c r="F6" s="19"/>
      <c r="G6" s="19"/>
      <c r="H6" s="22">
        <v>456.05</v>
      </c>
      <c r="I6" s="20"/>
      <c r="J6" s="11">
        <v>456.05</v>
      </c>
      <c r="K6" s="20"/>
      <c r="L6" s="48">
        <f t="shared" si="2"/>
        <v>0</v>
      </c>
      <c r="M6" s="48">
        <f t="shared" si="3"/>
        <v>0</v>
      </c>
      <c r="N6" s="48">
        <f t="shared" si="4"/>
        <v>0</v>
      </c>
      <c r="O6" s="54">
        <f t="shared" ref="O6:O66" si="5">IF($U6="Website",SUM($I6:$K6),0)</f>
        <v>0</v>
      </c>
      <c r="P6" s="54">
        <f t="shared" ref="P6:P66" si="6">IF($U6="Women's Library",SUM($I6:$K6),0)</f>
        <v>0</v>
      </c>
      <c r="Q6" s="54">
        <f t="shared" ref="Q6:Q66" si="7">IF($U6="MeetUp",SUM($I6:$K6),0)</f>
        <v>0</v>
      </c>
      <c r="R6" s="54">
        <f t="shared" ref="R6:R66" si="8">IF($U6="Merch Purch",SUM($I6:$K6),0)</f>
        <v>0</v>
      </c>
      <c r="S6" s="54">
        <f t="shared" ref="S6:S66" si="9">IF($U6="Documentary Purch",SUM($I6:$K6),0)</f>
        <v>0</v>
      </c>
      <c r="T6" s="54">
        <f t="shared" ref="T6:T66" si="10">IF($U6="Office",SUM($I6:$K6),0)</f>
        <v>0</v>
      </c>
      <c r="U6" s="1" t="s">
        <v>28</v>
      </c>
      <c r="V6" s="27" t="s">
        <v>29</v>
      </c>
      <c r="W6" s="34"/>
      <c r="AB6" s="23" t="s">
        <v>35</v>
      </c>
    </row>
    <row r="7" spans="1:28" s="15" customFormat="1" ht="15.5" x14ac:dyDescent="0.35">
      <c r="A7" s="8">
        <f t="shared" si="0"/>
        <v>320.10000000000002</v>
      </c>
      <c r="B7" s="8">
        <f t="shared" si="0"/>
        <v>0</v>
      </c>
      <c r="C7" s="8">
        <f t="shared" si="0"/>
        <v>396.45999999999992</v>
      </c>
      <c r="D7" s="8">
        <f t="shared" ref="D7:D8" si="11">SUM(A7:C7)</f>
        <v>716.56</v>
      </c>
      <c r="E7" s="21">
        <v>42415</v>
      </c>
      <c r="F7" s="19"/>
      <c r="G7" s="19"/>
      <c r="H7" s="22"/>
      <c r="I7" s="20"/>
      <c r="J7" s="11"/>
      <c r="K7" s="11">
        <v>220.83</v>
      </c>
      <c r="L7" s="48">
        <f t="shared" si="2"/>
        <v>0</v>
      </c>
      <c r="M7" s="48">
        <f t="shared" si="3"/>
        <v>0</v>
      </c>
      <c r="N7" s="48">
        <f t="shared" si="4"/>
        <v>0</v>
      </c>
      <c r="O7" s="54">
        <f t="shared" si="5"/>
        <v>220.83</v>
      </c>
      <c r="P7" s="54">
        <f t="shared" si="6"/>
        <v>0</v>
      </c>
      <c r="Q7" s="54">
        <f t="shared" si="7"/>
        <v>0</v>
      </c>
      <c r="R7" s="54">
        <f t="shared" si="8"/>
        <v>0</v>
      </c>
      <c r="S7" s="54">
        <f t="shared" si="9"/>
        <v>0</v>
      </c>
      <c r="T7" s="54">
        <f t="shared" si="10"/>
        <v>0</v>
      </c>
      <c r="U7" s="1" t="s">
        <v>106</v>
      </c>
      <c r="V7" s="30" t="s">
        <v>123</v>
      </c>
      <c r="W7" s="34" t="s">
        <v>126</v>
      </c>
      <c r="AB7" s="23" t="s">
        <v>35</v>
      </c>
    </row>
    <row r="8" spans="1:28" s="24" customFormat="1" x14ac:dyDescent="0.35">
      <c r="A8" s="8">
        <f t="shared" si="0"/>
        <v>320.10000000000002</v>
      </c>
      <c r="B8" s="8">
        <f t="shared" si="0"/>
        <v>41.83</v>
      </c>
      <c r="C8" s="8">
        <f t="shared" si="0"/>
        <v>396.45999999999992</v>
      </c>
      <c r="D8" s="8">
        <f t="shared" si="11"/>
        <v>758.38999999999987</v>
      </c>
      <c r="E8" s="21">
        <v>42416</v>
      </c>
      <c r="F8" s="22"/>
      <c r="G8" s="22">
        <v>41.83</v>
      </c>
      <c r="H8" s="22"/>
      <c r="I8" s="11"/>
      <c r="J8" s="11"/>
      <c r="K8" s="11"/>
      <c r="L8" s="48">
        <f t="shared" si="2"/>
        <v>0</v>
      </c>
      <c r="M8" s="48">
        <f t="shared" si="3"/>
        <v>41.83</v>
      </c>
      <c r="N8" s="48">
        <f t="shared" si="4"/>
        <v>0</v>
      </c>
      <c r="O8" s="54">
        <f t="shared" si="5"/>
        <v>0</v>
      </c>
      <c r="P8" s="54">
        <f t="shared" si="6"/>
        <v>0</v>
      </c>
      <c r="Q8" s="54">
        <f t="shared" si="7"/>
        <v>0</v>
      </c>
      <c r="R8" s="54">
        <f t="shared" si="8"/>
        <v>0</v>
      </c>
      <c r="S8" s="54">
        <f t="shared" si="9"/>
        <v>0</v>
      </c>
      <c r="T8" s="54">
        <f t="shared" si="10"/>
        <v>0</v>
      </c>
      <c r="U8" s="23" t="s">
        <v>10</v>
      </c>
      <c r="V8" s="27" t="s">
        <v>51</v>
      </c>
      <c r="W8" s="36" t="s">
        <v>31</v>
      </c>
      <c r="AB8" s="23" t="s">
        <v>35</v>
      </c>
    </row>
    <row r="9" spans="1:28" s="24" customFormat="1" x14ac:dyDescent="0.35">
      <c r="A9" s="8">
        <f t="shared" si="0"/>
        <v>320.10000000000002</v>
      </c>
      <c r="B9" s="8">
        <f t="shared" si="0"/>
        <v>41.83</v>
      </c>
      <c r="C9" s="8">
        <f t="shared" si="0"/>
        <v>346.45999999999992</v>
      </c>
      <c r="D9" s="8">
        <f t="shared" ref="D9" si="12">SUM(A9:C9)</f>
        <v>708.38999999999987</v>
      </c>
      <c r="E9" s="21">
        <v>42429</v>
      </c>
      <c r="F9" s="22"/>
      <c r="G9" s="22"/>
      <c r="H9" s="22"/>
      <c r="I9" s="11"/>
      <c r="J9" s="11"/>
      <c r="K9" s="11">
        <v>50</v>
      </c>
      <c r="L9" s="48">
        <f t="shared" si="2"/>
        <v>0</v>
      </c>
      <c r="M9" s="48">
        <f t="shared" si="3"/>
        <v>0</v>
      </c>
      <c r="N9" s="48">
        <f t="shared" si="4"/>
        <v>0</v>
      </c>
      <c r="O9" s="54">
        <f t="shared" si="5"/>
        <v>0</v>
      </c>
      <c r="P9" s="54">
        <f t="shared" si="6"/>
        <v>50</v>
      </c>
      <c r="Q9" s="54">
        <f t="shared" si="7"/>
        <v>0</v>
      </c>
      <c r="R9" s="54">
        <f t="shared" si="8"/>
        <v>0</v>
      </c>
      <c r="S9" s="54">
        <f t="shared" si="9"/>
        <v>0</v>
      </c>
      <c r="T9" s="54">
        <f t="shared" si="10"/>
        <v>0</v>
      </c>
      <c r="U9" s="23" t="s">
        <v>41</v>
      </c>
      <c r="V9" s="27" t="s">
        <v>49</v>
      </c>
      <c r="W9" s="34" t="s">
        <v>41</v>
      </c>
      <c r="AB9" s="23" t="s">
        <v>35</v>
      </c>
    </row>
    <row r="10" spans="1:28" s="24" customFormat="1" x14ac:dyDescent="0.35">
      <c r="A10" s="8">
        <f t="shared" si="0"/>
        <v>320.10000000000002</v>
      </c>
      <c r="B10" s="8">
        <f t="shared" si="0"/>
        <v>41.83</v>
      </c>
      <c r="C10" s="8">
        <f t="shared" si="0"/>
        <v>215.34999999999991</v>
      </c>
      <c r="D10" s="8">
        <f t="shared" ref="D10" si="13">SUM(A10:C10)</f>
        <v>577.28</v>
      </c>
      <c r="E10" s="21">
        <v>42429</v>
      </c>
      <c r="F10" s="22"/>
      <c r="G10" s="22"/>
      <c r="H10" s="22"/>
      <c r="I10" s="11"/>
      <c r="J10" s="11"/>
      <c r="K10" s="11">
        <v>131.11000000000001</v>
      </c>
      <c r="L10" s="48">
        <f t="shared" si="2"/>
        <v>0</v>
      </c>
      <c r="M10" s="48">
        <f t="shared" si="3"/>
        <v>0</v>
      </c>
      <c r="N10" s="48">
        <f t="shared" si="4"/>
        <v>0</v>
      </c>
      <c r="O10" s="54">
        <f t="shared" si="5"/>
        <v>0</v>
      </c>
      <c r="P10" s="54">
        <f t="shared" si="6"/>
        <v>0</v>
      </c>
      <c r="Q10" s="54">
        <f t="shared" si="7"/>
        <v>131.11000000000001</v>
      </c>
      <c r="R10" s="54">
        <f t="shared" si="8"/>
        <v>0</v>
      </c>
      <c r="S10" s="54">
        <f t="shared" si="9"/>
        <v>0</v>
      </c>
      <c r="T10" s="54">
        <f t="shared" si="10"/>
        <v>0</v>
      </c>
      <c r="U10" s="23" t="s">
        <v>66</v>
      </c>
      <c r="V10" s="27" t="s">
        <v>50</v>
      </c>
      <c r="W10" s="34" t="s">
        <v>66</v>
      </c>
      <c r="AB10" s="23" t="s">
        <v>35</v>
      </c>
    </row>
    <row r="11" spans="1:28" s="24" customFormat="1" x14ac:dyDescent="0.35">
      <c r="A11" s="8">
        <f t="shared" ref="A11:A14" si="14">F11+A10-I11</f>
        <v>325.10000000000002</v>
      </c>
      <c r="B11" s="8">
        <f t="shared" ref="B11:B14" si="15">G11+B10-J11</f>
        <v>41.83</v>
      </c>
      <c r="C11" s="8">
        <f t="shared" ref="C11:C14" si="16">H11+C10-K11</f>
        <v>215.34999999999991</v>
      </c>
      <c r="D11" s="8">
        <f t="shared" ref="D11:D14" si="17">SUM(A11:C11)</f>
        <v>582.28</v>
      </c>
      <c r="E11" s="21">
        <v>42485</v>
      </c>
      <c r="F11" s="22">
        <v>5</v>
      </c>
      <c r="G11" s="22"/>
      <c r="H11" s="22"/>
      <c r="I11" s="11"/>
      <c r="J11" s="11"/>
      <c r="K11" s="11"/>
      <c r="L11" s="48">
        <f t="shared" si="2"/>
        <v>5</v>
      </c>
      <c r="M11" s="48">
        <f t="shared" si="3"/>
        <v>0</v>
      </c>
      <c r="N11" s="48">
        <f t="shared" si="4"/>
        <v>0</v>
      </c>
      <c r="O11" s="54">
        <f t="shared" si="5"/>
        <v>0</v>
      </c>
      <c r="P11" s="54">
        <f t="shared" si="6"/>
        <v>0</v>
      </c>
      <c r="Q11" s="54">
        <f t="shared" si="7"/>
        <v>0</v>
      </c>
      <c r="R11" s="54">
        <f t="shared" si="8"/>
        <v>0</v>
      </c>
      <c r="S11" s="54">
        <f t="shared" si="9"/>
        <v>0</v>
      </c>
      <c r="T11" s="54">
        <f t="shared" si="10"/>
        <v>0</v>
      </c>
      <c r="U11" s="23" t="s">
        <v>22</v>
      </c>
      <c r="V11" s="25" t="s">
        <v>73</v>
      </c>
      <c r="W11" s="34" t="s">
        <v>71</v>
      </c>
      <c r="AB11" s="23" t="s">
        <v>35</v>
      </c>
    </row>
    <row r="12" spans="1:28" s="15" customFormat="1" x14ac:dyDescent="0.35">
      <c r="A12" s="8">
        <f t="shared" si="14"/>
        <v>325.10000000000002</v>
      </c>
      <c r="B12" s="8">
        <f t="shared" si="15"/>
        <v>46.4</v>
      </c>
      <c r="C12" s="8">
        <f t="shared" si="16"/>
        <v>215.34999999999991</v>
      </c>
      <c r="D12" s="8">
        <f t="shared" si="17"/>
        <v>586.84999999999991</v>
      </c>
      <c r="E12" s="21">
        <v>42485</v>
      </c>
      <c r="F12" s="19"/>
      <c r="G12" s="22">
        <v>4.57</v>
      </c>
      <c r="H12" s="19"/>
      <c r="I12" s="20"/>
      <c r="J12" s="20"/>
      <c r="K12" s="20"/>
      <c r="L12" s="48">
        <f t="shared" si="2"/>
        <v>4.57</v>
      </c>
      <c r="M12" s="48">
        <f t="shared" si="3"/>
        <v>0</v>
      </c>
      <c r="N12" s="48">
        <f t="shared" si="4"/>
        <v>0</v>
      </c>
      <c r="O12" s="54">
        <f t="shared" si="5"/>
        <v>0</v>
      </c>
      <c r="P12" s="54">
        <f t="shared" si="6"/>
        <v>0</v>
      </c>
      <c r="Q12" s="54">
        <f t="shared" si="7"/>
        <v>0</v>
      </c>
      <c r="R12" s="54">
        <f t="shared" si="8"/>
        <v>0</v>
      </c>
      <c r="S12" s="54">
        <f t="shared" si="9"/>
        <v>0</v>
      </c>
      <c r="T12" s="54">
        <f t="shared" si="10"/>
        <v>0</v>
      </c>
      <c r="U12" s="23" t="s">
        <v>22</v>
      </c>
      <c r="V12" s="25" t="s">
        <v>43</v>
      </c>
      <c r="W12" s="34" t="s">
        <v>12</v>
      </c>
      <c r="AB12" s="23" t="s">
        <v>35</v>
      </c>
    </row>
    <row r="13" spans="1:28" s="15" customFormat="1" x14ac:dyDescent="0.35">
      <c r="A13" s="8">
        <f t="shared" si="14"/>
        <v>325.10000000000002</v>
      </c>
      <c r="B13" s="8">
        <f t="shared" si="15"/>
        <v>50.97</v>
      </c>
      <c r="C13" s="8">
        <f t="shared" si="16"/>
        <v>215.34999999999991</v>
      </c>
      <c r="D13" s="8">
        <f t="shared" si="17"/>
        <v>591.41999999999996</v>
      </c>
      <c r="E13" s="21">
        <v>42485</v>
      </c>
      <c r="F13" s="19"/>
      <c r="G13" s="22">
        <v>4.57</v>
      </c>
      <c r="H13" s="19"/>
      <c r="I13" s="20"/>
      <c r="J13" s="20"/>
      <c r="K13" s="20"/>
      <c r="L13" s="48">
        <f t="shared" si="2"/>
        <v>4.57</v>
      </c>
      <c r="M13" s="48">
        <f t="shared" si="3"/>
        <v>0</v>
      </c>
      <c r="N13" s="48">
        <f t="shared" si="4"/>
        <v>0</v>
      </c>
      <c r="O13" s="54">
        <f t="shared" si="5"/>
        <v>0</v>
      </c>
      <c r="P13" s="54">
        <f t="shared" si="6"/>
        <v>0</v>
      </c>
      <c r="Q13" s="54">
        <f t="shared" si="7"/>
        <v>0</v>
      </c>
      <c r="R13" s="54">
        <f t="shared" si="8"/>
        <v>0</v>
      </c>
      <c r="S13" s="54">
        <f t="shared" si="9"/>
        <v>0</v>
      </c>
      <c r="T13" s="54">
        <f t="shared" si="10"/>
        <v>0</v>
      </c>
      <c r="U13" s="23" t="s">
        <v>22</v>
      </c>
      <c r="V13" s="25" t="s">
        <v>43</v>
      </c>
      <c r="W13" s="34" t="s">
        <v>12</v>
      </c>
      <c r="AB13" s="23" t="s">
        <v>35</v>
      </c>
    </row>
    <row r="14" spans="1:28" ht="15.5" x14ac:dyDescent="0.35">
      <c r="A14" s="8">
        <f t="shared" si="14"/>
        <v>325.10000000000002</v>
      </c>
      <c r="B14" s="8">
        <f t="shared" si="15"/>
        <v>92.8</v>
      </c>
      <c r="C14" s="8">
        <f t="shared" si="16"/>
        <v>215.34999999999991</v>
      </c>
      <c r="D14" s="8">
        <f t="shared" si="17"/>
        <v>633.25</v>
      </c>
      <c r="E14" s="5">
        <v>42491</v>
      </c>
      <c r="F14" s="3"/>
      <c r="G14" s="3">
        <v>41.83</v>
      </c>
      <c r="H14" s="3"/>
      <c r="I14" s="10"/>
      <c r="J14" s="10"/>
      <c r="K14" s="10"/>
      <c r="L14" s="48">
        <f t="shared" si="2"/>
        <v>0</v>
      </c>
      <c r="M14" s="48">
        <f t="shared" si="3"/>
        <v>41.83</v>
      </c>
      <c r="N14" s="48">
        <f t="shared" si="4"/>
        <v>0</v>
      </c>
      <c r="O14" s="54">
        <f t="shared" si="5"/>
        <v>0</v>
      </c>
      <c r="P14" s="54">
        <f t="shared" si="6"/>
        <v>0</v>
      </c>
      <c r="Q14" s="54">
        <f t="shared" si="7"/>
        <v>0</v>
      </c>
      <c r="R14" s="54">
        <f t="shared" si="8"/>
        <v>0</v>
      </c>
      <c r="S14" s="54">
        <f t="shared" si="9"/>
        <v>0</v>
      </c>
      <c r="T14" s="54">
        <f t="shared" si="10"/>
        <v>0</v>
      </c>
      <c r="U14" s="1" t="s">
        <v>10</v>
      </c>
      <c r="V14" s="30" t="s">
        <v>44</v>
      </c>
      <c r="W14" s="28" t="s">
        <v>32</v>
      </c>
      <c r="AA14" s="14"/>
      <c r="AB14" s="23" t="s">
        <v>35</v>
      </c>
    </row>
    <row r="15" spans="1:28" ht="15.5" x14ac:dyDescent="0.35">
      <c r="A15" s="8">
        <f t="shared" ref="A15:A16" si="18">F15+A14-I15</f>
        <v>325.10000000000002</v>
      </c>
      <c r="B15" s="8">
        <f t="shared" ref="B15:B16" si="19">G15+B14-J15</f>
        <v>102.24</v>
      </c>
      <c r="C15" s="8">
        <f t="shared" ref="C15:C16" si="20">H15+C14-K15</f>
        <v>215.34999999999991</v>
      </c>
      <c r="D15" s="8">
        <f t="shared" ref="D15:D16" si="21">SUM(A15:C15)</f>
        <v>642.68999999999994</v>
      </c>
      <c r="E15" s="5">
        <v>42495</v>
      </c>
      <c r="F15" s="3"/>
      <c r="G15" s="3">
        <v>9.44</v>
      </c>
      <c r="H15" s="3"/>
      <c r="I15" s="10"/>
      <c r="J15" s="10"/>
      <c r="K15" s="10"/>
      <c r="L15" s="48">
        <f t="shared" si="2"/>
        <v>9.44</v>
      </c>
      <c r="M15" s="48">
        <f t="shared" si="3"/>
        <v>0</v>
      </c>
      <c r="N15" s="48">
        <f t="shared" si="4"/>
        <v>0</v>
      </c>
      <c r="O15" s="54">
        <f t="shared" si="5"/>
        <v>0</v>
      </c>
      <c r="P15" s="54">
        <f t="shared" si="6"/>
        <v>0</v>
      </c>
      <c r="Q15" s="54">
        <f t="shared" si="7"/>
        <v>0</v>
      </c>
      <c r="R15" s="54">
        <f t="shared" si="8"/>
        <v>0</v>
      </c>
      <c r="S15" s="54">
        <f t="shared" si="9"/>
        <v>0</v>
      </c>
      <c r="T15" s="54">
        <f t="shared" si="10"/>
        <v>0</v>
      </c>
      <c r="U15" s="1" t="s">
        <v>22</v>
      </c>
      <c r="V15" s="25" t="s">
        <v>43</v>
      </c>
      <c r="W15" s="30" t="s">
        <v>23</v>
      </c>
      <c r="AA15" s="14"/>
      <c r="AB15" s="23" t="s">
        <v>35</v>
      </c>
    </row>
    <row r="16" spans="1:28" ht="15.5" x14ac:dyDescent="0.35">
      <c r="A16" s="8">
        <f t="shared" si="18"/>
        <v>335.1</v>
      </c>
      <c r="B16" s="8">
        <f t="shared" si="19"/>
        <v>102.24</v>
      </c>
      <c r="C16" s="8">
        <f t="shared" si="20"/>
        <v>215.34999999999991</v>
      </c>
      <c r="D16" s="8">
        <f t="shared" si="21"/>
        <v>652.68999999999994</v>
      </c>
      <c r="E16" s="5">
        <v>42502</v>
      </c>
      <c r="F16" s="3">
        <v>10</v>
      </c>
      <c r="G16" s="3"/>
      <c r="H16" s="3"/>
      <c r="I16" s="10"/>
      <c r="J16" s="10"/>
      <c r="K16" s="10"/>
      <c r="L16" s="48">
        <f t="shared" si="2"/>
        <v>10</v>
      </c>
      <c r="M16" s="48">
        <f t="shared" si="3"/>
        <v>0</v>
      </c>
      <c r="N16" s="48">
        <f t="shared" si="4"/>
        <v>0</v>
      </c>
      <c r="O16" s="54">
        <f t="shared" si="5"/>
        <v>0</v>
      </c>
      <c r="P16" s="54">
        <f t="shared" si="6"/>
        <v>0</v>
      </c>
      <c r="Q16" s="54">
        <f t="shared" si="7"/>
        <v>0</v>
      </c>
      <c r="R16" s="54">
        <f t="shared" si="8"/>
        <v>0</v>
      </c>
      <c r="S16" s="54">
        <f t="shared" si="9"/>
        <v>0</v>
      </c>
      <c r="T16" s="54">
        <f t="shared" si="10"/>
        <v>0</v>
      </c>
      <c r="U16" s="1" t="s">
        <v>22</v>
      </c>
      <c r="V16" s="25" t="s">
        <v>43</v>
      </c>
      <c r="W16" s="30" t="s">
        <v>19</v>
      </c>
      <c r="AA16" s="14"/>
      <c r="AB16" s="68" t="s">
        <v>72</v>
      </c>
    </row>
    <row r="17" spans="1:28" ht="15.5" x14ac:dyDescent="0.35">
      <c r="A17" s="8">
        <f t="shared" ref="A17:A23" si="22">F17+A16-I17</f>
        <v>340.1</v>
      </c>
      <c r="B17" s="8">
        <f t="shared" ref="B17:B23" si="23">G17+B16-J17</f>
        <v>102.24</v>
      </c>
      <c r="C17" s="8">
        <f t="shared" ref="C17:C23" si="24">H17+C16-K17</f>
        <v>215.34999999999991</v>
      </c>
      <c r="D17" s="8">
        <f t="shared" ref="D17:D23" si="25">SUM(A17:C17)</f>
        <v>657.68999999999994</v>
      </c>
      <c r="E17" s="5">
        <v>42502</v>
      </c>
      <c r="F17" s="3">
        <v>5</v>
      </c>
      <c r="G17" s="3"/>
      <c r="H17" s="3"/>
      <c r="I17" s="10"/>
      <c r="J17" s="10"/>
      <c r="K17" s="10"/>
      <c r="L17" s="48">
        <f t="shared" si="2"/>
        <v>5</v>
      </c>
      <c r="M17" s="48">
        <f t="shared" si="3"/>
        <v>0</v>
      </c>
      <c r="N17" s="48">
        <f t="shared" si="4"/>
        <v>0</v>
      </c>
      <c r="O17" s="54">
        <f t="shared" si="5"/>
        <v>0</v>
      </c>
      <c r="P17" s="54">
        <f t="shared" si="6"/>
        <v>0</v>
      </c>
      <c r="Q17" s="54">
        <f t="shared" si="7"/>
        <v>0</v>
      </c>
      <c r="R17" s="54">
        <f t="shared" si="8"/>
        <v>0</v>
      </c>
      <c r="S17" s="54">
        <f t="shared" si="9"/>
        <v>0</v>
      </c>
      <c r="T17" s="54">
        <f t="shared" si="10"/>
        <v>0</v>
      </c>
      <c r="U17" s="1" t="s">
        <v>22</v>
      </c>
      <c r="V17" s="25" t="s">
        <v>73</v>
      </c>
      <c r="W17" s="30" t="s">
        <v>74</v>
      </c>
      <c r="AA17" s="14"/>
      <c r="AB17" s="69"/>
    </row>
    <row r="18" spans="1:28" ht="15.5" x14ac:dyDescent="0.35">
      <c r="A18" s="8">
        <f t="shared" si="22"/>
        <v>345.1</v>
      </c>
      <c r="B18" s="8">
        <f t="shared" si="23"/>
        <v>102.24</v>
      </c>
      <c r="C18" s="8">
        <f t="shared" si="24"/>
        <v>215.34999999999991</v>
      </c>
      <c r="D18" s="8">
        <f t="shared" si="25"/>
        <v>662.68999999999994</v>
      </c>
      <c r="E18" s="5">
        <v>42502</v>
      </c>
      <c r="F18" s="3">
        <v>5</v>
      </c>
      <c r="G18" s="3"/>
      <c r="H18" s="3"/>
      <c r="I18" s="10"/>
      <c r="J18" s="10"/>
      <c r="K18" s="10"/>
      <c r="L18" s="48">
        <f t="shared" si="2"/>
        <v>5</v>
      </c>
      <c r="M18" s="48">
        <f t="shared" si="3"/>
        <v>0</v>
      </c>
      <c r="N18" s="48">
        <f t="shared" si="4"/>
        <v>0</v>
      </c>
      <c r="O18" s="54">
        <f t="shared" si="5"/>
        <v>0</v>
      </c>
      <c r="P18" s="54">
        <f t="shared" si="6"/>
        <v>0</v>
      </c>
      <c r="Q18" s="54">
        <f t="shared" si="7"/>
        <v>0</v>
      </c>
      <c r="R18" s="54">
        <f t="shared" si="8"/>
        <v>0</v>
      </c>
      <c r="S18" s="54">
        <f t="shared" si="9"/>
        <v>0</v>
      </c>
      <c r="T18" s="54">
        <f t="shared" si="10"/>
        <v>0</v>
      </c>
      <c r="U18" s="1" t="s">
        <v>22</v>
      </c>
      <c r="V18" s="25" t="s">
        <v>73</v>
      </c>
      <c r="W18" s="30" t="s">
        <v>75</v>
      </c>
      <c r="AA18" s="14"/>
      <c r="AB18" s="69"/>
    </row>
    <row r="19" spans="1:28" ht="15.5" x14ac:dyDescent="0.35">
      <c r="A19" s="8">
        <f t="shared" si="22"/>
        <v>355.1</v>
      </c>
      <c r="B19" s="8">
        <f t="shared" si="23"/>
        <v>102.24</v>
      </c>
      <c r="C19" s="8">
        <f t="shared" si="24"/>
        <v>215.34999999999991</v>
      </c>
      <c r="D19" s="8">
        <f t="shared" si="25"/>
        <v>672.68999999999994</v>
      </c>
      <c r="E19" s="5">
        <v>42502</v>
      </c>
      <c r="F19" s="3">
        <v>10</v>
      </c>
      <c r="G19" s="3"/>
      <c r="H19" s="3"/>
      <c r="I19" s="10"/>
      <c r="J19" s="10"/>
      <c r="K19" s="10"/>
      <c r="L19" s="48">
        <f t="shared" si="2"/>
        <v>10</v>
      </c>
      <c r="M19" s="48">
        <f t="shared" si="3"/>
        <v>0</v>
      </c>
      <c r="N19" s="48">
        <f t="shared" si="4"/>
        <v>0</v>
      </c>
      <c r="O19" s="54">
        <f t="shared" si="5"/>
        <v>0</v>
      </c>
      <c r="P19" s="54">
        <f t="shared" si="6"/>
        <v>0</v>
      </c>
      <c r="Q19" s="54">
        <f t="shared" si="7"/>
        <v>0</v>
      </c>
      <c r="R19" s="54">
        <f t="shared" si="8"/>
        <v>0</v>
      </c>
      <c r="S19" s="54">
        <f t="shared" si="9"/>
        <v>0</v>
      </c>
      <c r="T19" s="54">
        <f t="shared" si="10"/>
        <v>0</v>
      </c>
      <c r="U19" s="1" t="s">
        <v>22</v>
      </c>
      <c r="V19" s="25" t="s">
        <v>43</v>
      </c>
      <c r="W19" s="30" t="s">
        <v>76</v>
      </c>
      <c r="AA19" s="14"/>
      <c r="AB19" s="69"/>
    </row>
    <row r="20" spans="1:28" ht="15.5" x14ac:dyDescent="0.35">
      <c r="A20" s="8">
        <f t="shared" si="22"/>
        <v>365.1</v>
      </c>
      <c r="B20" s="8">
        <f t="shared" si="23"/>
        <v>102.24</v>
      </c>
      <c r="C20" s="8">
        <f t="shared" si="24"/>
        <v>215.34999999999991</v>
      </c>
      <c r="D20" s="8">
        <f t="shared" si="25"/>
        <v>682.68999999999994</v>
      </c>
      <c r="E20" s="5">
        <v>42502</v>
      </c>
      <c r="F20" s="3">
        <v>10</v>
      </c>
      <c r="G20" s="3"/>
      <c r="H20" s="3"/>
      <c r="I20" s="10"/>
      <c r="J20" s="10"/>
      <c r="K20" s="10"/>
      <c r="L20" s="48">
        <f t="shared" si="2"/>
        <v>10</v>
      </c>
      <c r="M20" s="48">
        <f t="shared" si="3"/>
        <v>0</v>
      </c>
      <c r="N20" s="48">
        <f t="shared" si="4"/>
        <v>0</v>
      </c>
      <c r="O20" s="54">
        <f t="shared" si="5"/>
        <v>0</v>
      </c>
      <c r="P20" s="54">
        <f t="shared" si="6"/>
        <v>0</v>
      </c>
      <c r="Q20" s="54">
        <f t="shared" si="7"/>
        <v>0</v>
      </c>
      <c r="R20" s="54">
        <f t="shared" si="8"/>
        <v>0</v>
      </c>
      <c r="S20" s="54">
        <f t="shared" si="9"/>
        <v>0</v>
      </c>
      <c r="T20" s="54">
        <f t="shared" si="10"/>
        <v>0</v>
      </c>
      <c r="U20" s="1" t="s">
        <v>22</v>
      </c>
      <c r="V20" s="25" t="s">
        <v>43</v>
      </c>
      <c r="W20" s="30" t="s">
        <v>77</v>
      </c>
      <c r="AA20" s="14"/>
      <c r="AB20" s="69"/>
    </row>
    <row r="21" spans="1:28" ht="15.5" x14ac:dyDescent="0.35">
      <c r="A21" s="8">
        <f t="shared" si="22"/>
        <v>375.1</v>
      </c>
      <c r="B21" s="8">
        <f t="shared" si="23"/>
        <v>102.24</v>
      </c>
      <c r="C21" s="8">
        <f t="shared" si="24"/>
        <v>215.34999999999991</v>
      </c>
      <c r="D21" s="8">
        <f t="shared" si="25"/>
        <v>692.68999999999994</v>
      </c>
      <c r="E21" s="5">
        <v>42502</v>
      </c>
      <c r="F21" s="3">
        <v>10</v>
      </c>
      <c r="G21" s="3"/>
      <c r="H21" s="3"/>
      <c r="I21" s="10"/>
      <c r="J21" s="10"/>
      <c r="K21" s="10"/>
      <c r="L21" s="48">
        <f t="shared" si="2"/>
        <v>10</v>
      </c>
      <c r="M21" s="48">
        <f t="shared" si="3"/>
        <v>0</v>
      </c>
      <c r="N21" s="48">
        <f t="shared" si="4"/>
        <v>0</v>
      </c>
      <c r="O21" s="54">
        <f t="shared" si="5"/>
        <v>0</v>
      </c>
      <c r="P21" s="54">
        <f t="shared" si="6"/>
        <v>0</v>
      </c>
      <c r="Q21" s="54">
        <f t="shared" si="7"/>
        <v>0</v>
      </c>
      <c r="R21" s="54">
        <f t="shared" si="8"/>
        <v>0</v>
      </c>
      <c r="S21" s="54">
        <f t="shared" si="9"/>
        <v>0</v>
      </c>
      <c r="T21" s="54">
        <f t="shared" si="10"/>
        <v>0</v>
      </c>
      <c r="U21" s="1" t="s">
        <v>22</v>
      </c>
      <c r="V21" s="25" t="s">
        <v>43</v>
      </c>
      <c r="W21" s="30" t="s">
        <v>78</v>
      </c>
      <c r="AA21" s="14"/>
      <c r="AB21" s="69"/>
    </row>
    <row r="22" spans="1:28" ht="15.5" x14ac:dyDescent="0.35">
      <c r="A22" s="8">
        <f t="shared" si="22"/>
        <v>385.1</v>
      </c>
      <c r="B22" s="8">
        <f t="shared" si="23"/>
        <v>102.24</v>
      </c>
      <c r="C22" s="8">
        <f t="shared" si="24"/>
        <v>215.34999999999991</v>
      </c>
      <c r="D22" s="8">
        <f t="shared" si="25"/>
        <v>702.68999999999994</v>
      </c>
      <c r="E22" s="5">
        <v>42502</v>
      </c>
      <c r="F22" s="3">
        <v>10</v>
      </c>
      <c r="G22" s="3"/>
      <c r="H22" s="3"/>
      <c r="I22" s="10"/>
      <c r="J22" s="10"/>
      <c r="K22" s="10"/>
      <c r="L22" s="48">
        <f t="shared" si="2"/>
        <v>10</v>
      </c>
      <c r="M22" s="48">
        <f t="shared" si="3"/>
        <v>0</v>
      </c>
      <c r="N22" s="48">
        <f t="shared" si="4"/>
        <v>0</v>
      </c>
      <c r="O22" s="54">
        <f t="shared" si="5"/>
        <v>0</v>
      </c>
      <c r="P22" s="54">
        <f t="shared" si="6"/>
        <v>0</v>
      </c>
      <c r="Q22" s="54">
        <f t="shared" si="7"/>
        <v>0</v>
      </c>
      <c r="R22" s="54">
        <f t="shared" si="8"/>
        <v>0</v>
      </c>
      <c r="S22" s="54">
        <f t="shared" si="9"/>
        <v>0</v>
      </c>
      <c r="T22" s="54">
        <f t="shared" si="10"/>
        <v>0</v>
      </c>
      <c r="U22" s="1" t="s">
        <v>22</v>
      </c>
      <c r="V22" s="25" t="s">
        <v>43</v>
      </c>
      <c r="W22" s="30" t="s">
        <v>79</v>
      </c>
      <c r="AA22" s="14"/>
      <c r="AB22" s="69"/>
    </row>
    <row r="23" spans="1:28" x14ac:dyDescent="0.35">
      <c r="A23" s="8">
        <f t="shared" si="22"/>
        <v>397.5</v>
      </c>
      <c r="B23" s="8">
        <f t="shared" si="23"/>
        <v>102.24</v>
      </c>
      <c r="C23" s="8">
        <f t="shared" si="24"/>
        <v>215.34999999999991</v>
      </c>
      <c r="D23" s="8">
        <f t="shared" si="25"/>
        <v>715.08999999999992</v>
      </c>
      <c r="E23" s="5">
        <v>42502</v>
      </c>
      <c r="F23" s="3">
        <v>12.4</v>
      </c>
      <c r="G23" s="3"/>
      <c r="H23" s="3"/>
      <c r="I23" s="10"/>
      <c r="J23" s="10"/>
      <c r="K23" s="10"/>
      <c r="L23" s="48">
        <f t="shared" si="2"/>
        <v>0</v>
      </c>
      <c r="M23" s="48">
        <f t="shared" si="3"/>
        <v>0</v>
      </c>
      <c r="N23" s="48">
        <f t="shared" si="4"/>
        <v>12.4</v>
      </c>
      <c r="O23" s="54">
        <f t="shared" si="5"/>
        <v>0</v>
      </c>
      <c r="P23" s="54">
        <f t="shared" si="6"/>
        <v>0</v>
      </c>
      <c r="Q23" s="54">
        <f t="shared" si="7"/>
        <v>0</v>
      </c>
      <c r="R23" s="54">
        <f t="shared" si="8"/>
        <v>0</v>
      </c>
      <c r="S23" s="54">
        <f t="shared" si="9"/>
        <v>0</v>
      </c>
      <c r="T23" s="54">
        <f t="shared" si="10"/>
        <v>0</v>
      </c>
      <c r="U23" s="1" t="s">
        <v>13</v>
      </c>
      <c r="V23" s="25" t="s">
        <v>80</v>
      </c>
      <c r="W23" s="25" t="s">
        <v>80</v>
      </c>
      <c r="AA23" s="14"/>
      <c r="AB23" s="70"/>
    </row>
    <row r="24" spans="1:28" x14ac:dyDescent="0.35">
      <c r="A24" s="8">
        <f t="shared" ref="A24:A64" si="26">F24+A23-I24</f>
        <v>397.5</v>
      </c>
      <c r="B24" s="8">
        <f t="shared" ref="B24:B64" si="27">G24+B23-J24</f>
        <v>134.32999999999998</v>
      </c>
      <c r="C24" s="8">
        <f t="shared" ref="C24:C64" si="28">H24+C23-K24</f>
        <v>215.34999999999991</v>
      </c>
      <c r="D24" s="8">
        <f t="shared" ref="D24:D64" si="29">SUM(A24:C24)</f>
        <v>747.17999999999984</v>
      </c>
      <c r="E24" s="5">
        <v>42514</v>
      </c>
      <c r="F24" s="3"/>
      <c r="G24" s="3">
        <v>32.090000000000003</v>
      </c>
      <c r="H24" s="3"/>
      <c r="I24" s="10"/>
      <c r="J24" s="10"/>
      <c r="K24" s="10"/>
      <c r="L24" s="48">
        <f t="shared" si="2"/>
        <v>0</v>
      </c>
      <c r="M24" s="48">
        <f t="shared" si="3"/>
        <v>32.090000000000003</v>
      </c>
      <c r="N24" s="48">
        <f t="shared" si="4"/>
        <v>0</v>
      </c>
      <c r="O24" s="54">
        <f t="shared" si="5"/>
        <v>0</v>
      </c>
      <c r="P24" s="54">
        <f t="shared" si="6"/>
        <v>0</v>
      </c>
      <c r="Q24" s="54">
        <f t="shared" si="7"/>
        <v>0</v>
      </c>
      <c r="R24" s="54">
        <f t="shared" si="8"/>
        <v>0</v>
      </c>
      <c r="S24" s="54">
        <f t="shared" si="9"/>
        <v>0</v>
      </c>
      <c r="T24" s="54">
        <f t="shared" si="10"/>
        <v>0</v>
      </c>
      <c r="U24" s="1" t="s">
        <v>10</v>
      </c>
      <c r="V24" s="25" t="s">
        <v>46</v>
      </c>
      <c r="W24" s="28" t="s">
        <v>45</v>
      </c>
      <c r="AA24" s="14"/>
      <c r="AB24" s="1" t="s">
        <v>35</v>
      </c>
    </row>
    <row r="25" spans="1:28" x14ac:dyDescent="0.35">
      <c r="A25" s="8">
        <f t="shared" si="26"/>
        <v>397.5</v>
      </c>
      <c r="B25" s="8">
        <f t="shared" si="27"/>
        <v>231.42999999999998</v>
      </c>
      <c r="C25" s="8">
        <f t="shared" si="28"/>
        <v>215.34999999999991</v>
      </c>
      <c r="D25" s="8">
        <f t="shared" si="29"/>
        <v>844.27999999999986</v>
      </c>
      <c r="E25" s="5">
        <v>42542</v>
      </c>
      <c r="F25" s="3"/>
      <c r="G25" s="3">
        <v>97.1</v>
      </c>
      <c r="H25" s="3"/>
      <c r="I25" s="10"/>
      <c r="J25" s="10"/>
      <c r="K25" s="10"/>
      <c r="L25" s="48">
        <f t="shared" si="2"/>
        <v>0</v>
      </c>
      <c r="M25" s="48">
        <f t="shared" si="3"/>
        <v>0</v>
      </c>
      <c r="N25" s="48">
        <f t="shared" si="4"/>
        <v>97.1</v>
      </c>
      <c r="O25" s="54">
        <f t="shared" si="5"/>
        <v>0</v>
      </c>
      <c r="P25" s="54">
        <f t="shared" si="6"/>
        <v>0</v>
      </c>
      <c r="Q25" s="54">
        <f t="shared" si="7"/>
        <v>0</v>
      </c>
      <c r="R25" s="54">
        <f t="shared" si="8"/>
        <v>0</v>
      </c>
      <c r="S25" s="54">
        <f t="shared" si="9"/>
        <v>0</v>
      </c>
      <c r="T25" s="54">
        <f t="shared" si="10"/>
        <v>0</v>
      </c>
      <c r="U25" s="1" t="s">
        <v>13</v>
      </c>
      <c r="V25" s="25" t="s">
        <v>18</v>
      </c>
      <c r="W25" s="25" t="s">
        <v>24</v>
      </c>
      <c r="AA25" s="14"/>
      <c r="AB25" s="1" t="s">
        <v>35</v>
      </c>
    </row>
    <row r="26" spans="1:28" x14ac:dyDescent="0.35">
      <c r="A26" s="8">
        <f t="shared" si="26"/>
        <v>397.5</v>
      </c>
      <c r="B26" s="8">
        <f t="shared" si="27"/>
        <v>328.53</v>
      </c>
      <c r="C26" s="8">
        <f t="shared" si="28"/>
        <v>215.34999999999991</v>
      </c>
      <c r="D26" s="8">
        <f t="shared" si="29"/>
        <v>941.37999999999988</v>
      </c>
      <c r="E26" s="5">
        <v>42542</v>
      </c>
      <c r="F26" s="3"/>
      <c r="G26" s="3">
        <v>97.1</v>
      </c>
      <c r="H26" s="3"/>
      <c r="I26" s="10"/>
      <c r="J26" s="10"/>
      <c r="K26" s="10"/>
      <c r="L26" s="48">
        <f t="shared" si="2"/>
        <v>0</v>
      </c>
      <c r="M26" s="48">
        <f t="shared" si="3"/>
        <v>0</v>
      </c>
      <c r="N26" s="48">
        <f t="shared" si="4"/>
        <v>97.1</v>
      </c>
      <c r="O26" s="54">
        <f t="shared" si="5"/>
        <v>0</v>
      </c>
      <c r="P26" s="54">
        <f t="shared" si="6"/>
        <v>0</v>
      </c>
      <c r="Q26" s="54">
        <f t="shared" si="7"/>
        <v>0</v>
      </c>
      <c r="R26" s="54">
        <f t="shared" si="8"/>
        <v>0</v>
      </c>
      <c r="S26" s="54">
        <f t="shared" si="9"/>
        <v>0</v>
      </c>
      <c r="T26" s="54">
        <f t="shared" si="10"/>
        <v>0</v>
      </c>
      <c r="U26" s="1" t="s">
        <v>13</v>
      </c>
      <c r="V26" s="25" t="s">
        <v>18</v>
      </c>
      <c r="W26" s="25" t="s">
        <v>24</v>
      </c>
      <c r="AA26" s="14"/>
      <c r="AB26" s="1" t="s">
        <v>35</v>
      </c>
    </row>
    <row r="27" spans="1:28" ht="15.5" x14ac:dyDescent="0.35">
      <c r="A27" s="8">
        <f t="shared" si="26"/>
        <v>397.5</v>
      </c>
      <c r="B27" s="8">
        <f t="shared" si="27"/>
        <v>337.96999999999997</v>
      </c>
      <c r="C27" s="8">
        <f t="shared" si="28"/>
        <v>215.34999999999991</v>
      </c>
      <c r="D27" s="8">
        <f t="shared" si="29"/>
        <v>950.81999999999994</v>
      </c>
      <c r="E27" s="5">
        <v>42553</v>
      </c>
      <c r="F27" s="3"/>
      <c r="G27" s="3">
        <v>9.44</v>
      </c>
      <c r="H27" s="3"/>
      <c r="I27" s="10"/>
      <c r="J27" s="10"/>
      <c r="K27" s="10"/>
      <c r="L27" s="48">
        <f t="shared" si="2"/>
        <v>9.44</v>
      </c>
      <c r="M27" s="48">
        <f t="shared" si="3"/>
        <v>0</v>
      </c>
      <c r="N27" s="48">
        <f t="shared" si="4"/>
        <v>0</v>
      </c>
      <c r="O27" s="54">
        <f t="shared" si="5"/>
        <v>0</v>
      </c>
      <c r="P27" s="54">
        <f t="shared" si="6"/>
        <v>0</v>
      </c>
      <c r="Q27" s="54">
        <f t="shared" si="7"/>
        <v>0</v>
      </c>
      <c r="R27" s="54">
        <f t="shared" si="8"/>
        <v>0</v>
      </c>
      <c r="S27" s="54">
        <f t="shared" si="9"/>
        <v>0</v>
      </c>
      <c r="T27" s="54">
        <f t="shared" si="10"/>
        <v>0</v>
      </c>
      <c r="U27" s="1" t="s">
        <v>22</v>
      </c>
      <c r="V27" s="25" t="s">
        <v>43</v>
      </c>
      <c r="W27" s="30" t="s">
        <v>25</v>
      </c>
      <c r="AA27" s="14"/>
      <c r="AB27" s="1" t="s">
        <v>35</v>
      </c>
    </row>
    <row r="28" spans="1:28" ht="15.5" x14ac:dyDescent="0.35">
      <c r="A28" s="8">
        <f t="shared" si="26"/>
        <v>397.5</v>
      </c>
      <c r="B28" s="8">
        <f t="shared" si="27"/>
        <v>347.40999999999997</v>
      </c>
      <c r="C28" s="8">
        <f t="shared" si="28"/>
        <v>215.34999999999991</v>
      </c>
      <c r="D28" s="8">
        <f t="shared" si="29"/>
        <v>960.25999999999988</v>
      </c>
      <c r="E28" s="5">
        <v>42571</v>
      </c>
      <c r="F28" s="3"/>
      <c r="G28" s="3">
        <v>9.44</v>
      </c>
      <c r="H28" s="3"/>
      <c r="I28" s="10"/>
      <c r="J28" s="10"/>
      <c r="K28" s="10"/>
      <c r="L28" s="48">
        <f t="shared" si="2"/>
        <v>9.44</v>
      </c>
      <c r="M28" s="48">
        <f t="shared" si="3"/>
        <v>0</v>
      </c>
      <c r="N28" s="48">
        <f t="shared" si="4"/>
        <v>0</v>
      </c>
      <c r="O28" s="54">
        <f t="shared" si="5"/>
        <v>0</v>
      </c>
      <c r="P28" s="54">
        <f t="shared" si="6"/>
        <v>0</v>
      </c>
      <c r="Q28" s="54">
        <f t="shared" si="7"/>
        <v>0</v>
      </c>
      <c r="R28" s="54">
        <f t="shared" si="8"/>
        <v>0</v>
      </c>
      <c r="S28" s="54">
        <f t="shared" si="9"/>
        <v>0</v>
      </c>
      <c r="T28" s="54">
        <f t="shared" si="10"/>
        <v>0</v>
      </c>
      <c r="U28" s="1" t="s">
        <v>22</v>
      </c>
      <c r="V28" s="25" t="s">
        <v>43</v>
      </c>
      <c r="W28" s="30" t="s">
        <v>26</v>
      </c>
      <c r="AA28" s="14"/>
      <c r="AB28" s="1" t="s">
        <v>35</v>
      </c>
    </row>
    <row r="29" spans="1:28" ht="15.5" x14ac:dyDescent="0.35">
      <c r="A29" s="8">
        <f t="shared" si="26"/>
        <v>397.5</v>
      </c>
      <c r="B29" s="8">
        <f t="shared" si="27"/>
        <v>356.84999999999997</v>
      </c>
      <c r="C29" s="8">
        <f t="shared" si="28"/>
        <v>215.34999999999991</v>
      </c>
      <c r="D29" s="8">
        <f t="shared" si="29"/>
        <v>969.69999999999982</v>
      </c>
      <c r="E29" s="5">
        <v>42573</v>
      </c>
      <c r="F29" s="3"/>
      <c r="G29" s="3">
        <v>9.44</v>
      </c>
      <c r="H29" s="3"/>
      <c r="I29" s="10"/>
      <c r="J29" s="10"/>
      <c r="K29" s="10"/>
      <c r="L29" s="48">
        <f t="shared" si="2"/>
        <v>9.44</v>
      </c>
      <c r="M29" s="48">
        <f t="shared" si="3"/>
        <v>0</v>
      </c>
      <c r="N29" s="48">
        <f t="shared" si="4"/>
        <v>0</v>
      </c>
      <c r="O29" s="54">
        <f t="shared" si="5"/>
        <v>0</v>
      </c>
      <c r="P29" s="54">
        <f t="shared" si="6"/>
        <v>0</v>
      </c>
      <c r="Q29" s="54">
        <f t="shared" si="7"/>
        <v>0</v>
      </c>
      <c r="R29" s="54">
        <f t="shared" si="8"/>
        <v>0</v>
      </c>
      <c r="S29" s="54">
        <f t="shared" si="9"/>
        <v>0</v>
      </c>
      <c r="T29" s="54">
        <f t="shared" si="10"/>
        <v>0</v>
      </c>
      <c r="U29" s="1" t="s">
        <v>22</v>
      </c>
      <c r="V29" s="25" t="s">
        <v>43</v>
      </c>
      <c r="W29" s="30" t="s">
        <v>27</v>
      </c>
      <c r="AA29" s="14"/>
      <c r="AB29" s="1" t="s">
        <v>35</v>
      </c>
    </row>
    <row r="30" spans="1:28" ht="15.5" x14ac:dyDescent="0.35">
      <c r="A30" s="8">
        <f t="shared" si="26"/>
        <v>397.5</v>
      </c>
      <c r="B30" s="8">
        <f t="shared" si="27"/>
        <v>356.84999999999997</v>
      </c>
      <c r="C30" s="8">
        <f t="shared" si="28"/>
        <v>9.059999999999917</v>
      </c>
      <c r="D30" s="8">
        <f t="shared" si="29"/>
        <v>763.40999999999985</v>
      </c>
      <c r="E30" s="5">
        <v>42576</v>
      </c>
      <c r="F30" s="3"/>
      <c r="G30" s="3"/>
      <c r="H30" s="3"/>
      <c r="I30" s="10"/>
      <c r="J30" s="10"/>
      <c r="K30" s="10">
        <f>200.28+6.01</f>
        <v>206.29</v>
      </c>
      <c r="L30" s="48">
        <f t="shared" si="2"/>
        <v>0</v>
      </c>
      <c r="M30" s="48">
        <f t="shared" si="3"/>
        <v>0</v>
      </c>
      <c r="N30" s="48">
        <f t="shared" si="4"/>
        <v>0</v>
      </c>
      <c r="O30" s="54">
        <f t="shared" si="5"/>
        <v>206.29</v>
      </c>
      <c r="P30" s="54">
        <f t="shared" si="6"/>
        <v>0</v>
      </c>
      <c r="Q30" s="54">
        <f t="shared" si="7"/>
        <v>0</v>
      </c>
      <c r="R30" s="54">
        <f t="shared" si="8"/>
        <v>0</v>
      </c>
      <c r="S30" s="54">
        <f t="shared" si="9"/>
        <v>0</v>
      </c>
      <c r="T30" s="54">
        <f t="shared" si="10"/>
        <v>0</v>
      </c>
      <c r="U30" s="1" t="s">
        <v>106</v>
      </c>
      <c r="V30" s="30" t="s">
        <v>128</v>
      </c>
      <c r="W30" s="28" t="s">
        <v>127</v>
      </c>
      <c r="AA30" s="14"/>
      <c r="AB30" s="1" t="s">
        <v>35</v>
      </c>
    </row>
    <row r="31" spans="1:28" x14ac:dyDescent="0.35">
      <c r="A31" s="8">
        <f t="shared" si="26"/>
        <v>397.5</v>
      </c>
      <c r="B31" s="8">
        <f t="shared" si="27"/>
        <v>0</v>
      </c>
      <c r="C31" s="8">
        <f t="shared" si="28"/>
        <v>365.90999999999997</v>
      </c>
      <c r="D31" s="8">
        <f t="shared" si="29"/>
        <v>763.41</v>
      </c>
      <c r="E31" s="5">
        <v>42582</v>
      </c>
      <c r="F31" s="3"/>
      <c r="G31" s="3"/>
      <c r="H31" s="3">
        <v>356.85</v>
      </c>
      <c r="I31" s="10"/>
      <c r="J31" s="10">
        <v>356.85</v>
      </c>
      <c r="K31" s="10"/>
      <c r="L31" s="48">
        <f t="shared" si="2"/>
        <v>0</v>
      </c>
      <c r="M31" s="48">
        <f t="shared" si="3"/>
        <v>0</v>
      </c>
      <c r="N31" s="48">
        <f t="shared" si="4"/>
        <v>0</v>
      </c>
      <c r="O31" s="54">
        <f t="shared" si="5"/>
        <v>0</v>
      </c>
      <c r="P31" s="54">
        <f t="shared" si="6"/>
        <v>0</v>
      </c>
      <c r="Q31" s="54">
        <f t="shared" si="7"/>
        <v>0</v>
      </c>
      <c r="R31" s="54">
        <f t="shared" si="8"/>
        <v>0</v>
      </c>
      <c r="S31" s="54">
        <f t="shared" si="9"/>
        <v>0</v>
      </c>
      <c r="T31" s="54">
        <f t="shared" si="10"/>
        <v>0</v>
      </c>
      <c r="U31" s="1" t="s">
        <v>28</v>
      </c>
      <c r="V31" s="27" t="s">
        <v>29</v>
      </c>
      <c r="W31" s="28" t="s">
        <v>11</v>
      </c>
      <c r="AA31" s="14"/>
      <c r="AB31" s="1" t="s">
        <v>35</v>
      </c>
    </row>
    <row r="32" spans="1:28" ht="14.5" customHeight="1" x14ac:dyDescent="0.35">
      <c r="A32" s="8">
        <f t="shared" si="26"/>
        <v>445</v>
      </c>
      <c r="B32" s="8">
        <f t="shared" si="27"/>
        <v>0</v>
      </c>
      <c r="C32" s="8">
        <f t="shared" si="28"/>
        <v>365.90999999999997</v>
      </c>
      <c r="D32" s="8">
        <f t="shared" si="29"/>
        <v>810.91</v>
      </c>
      <c r="E32" s="5">
        <v>42586</v>
      </c>
      <c r="F32" s="3">
        <v>47.5</v>
      </c>
      <c r="G32" s="3"/>
      <c r="H32" s="3"/>
      <c r="I32" s="10"/>
      <c r="J32" s="10"/>
      <c r="K32" s="10"/>
      <c r="L32" s="48">
        <f t="shared" si="2"/>
        <v>0</v>
      </c>
      <c r="M32" s="48">
        <f t="shared" si="3"/>
        <v>0</v>
      </c>
      <c r="N32" s="48">
        <f t="shared" si="4"/>
        <v>47.5</v>
      </c>
      <c r="O32" s="54">
        <f t="shared" si="5"/>
        <v>0</v>
      </c>
      <c r="P32" s="54">
        <f t="shared" si="6"/>
        <v>0</v>
      </c>
      <c r="Q32" s="54">
        <f t="shared" si="7"/>
        <v>0</v>
      </c>
      <c r="R32" s="54">
        <f t="shared" si="8"/>
        <v>0</v>
      </c>
      <c r="S32" s="54">
        <f t="shared" si="9"/>
        <v>0</v>
      </c>
      <c r="T32" s="54">
        <f t="shared" si="10"/>
        <v>0</v>
      </c>
      <c r="U32" s="1" t="s">
        <v>13</v>
      </c>
      <c r="V32" s="25" t="s">
        <v>80</v>
      </c>
      <c r="W32" s="28" t="s">
        <v>38</v>
      </c>
      <c r="X32" s="16" t="s">
        <v>17</v>
      </c>
      <c r="AA32" s="14"/>
      <c r="AB32" s="74" t="s">
        <v>21</v>
      </c>
    </row>
    <row r="33" spans="1:29" x14ac:dyDescent="0.35">
      <c r="A33" s="8">
        <f t="shared" si="26"/>
        <v>425</v>
      </c>
      <c r="B33" s="8">
        <f t="shared" si="27"/>
        <v>0</v>
      </c>
      <c r="C33" s="8">
        <f t="shared" si="28"/>
        <v>365.90999999999997</v>
      </c>
      <c r="D33" s="8">
        <f t="shared" si="29"/>
        <v>790.91</v>
      </c>
      <c r="E33" s="5">
        <v>42586</v>
      </c>
      <c r="F33" s="3"/>
      <c r="G33" s="3"/>
      <c r="H33" s="3"/>
      <c r="I33" s="10">
        <v>20</v>
      </c>
      <c r="J33" s="10"/>
      <c r="K33" s="10"/>
      <c r="L33" s="48">
        <f t="shared" si="2"/>
        <v>0</v>
      </c>
      <c r="M33" s="48">
        <f t="shared" si="3"/>
        <v>0</v>
      </c>
      <c r="N33" s="48">
        <f t="shared" si="4"/>
        <v>0</v>
      </c>
      <c r="O33" s="54">
        <f t="shared" si="5"/>
        <v>0</v>
      </c>
      <c r="P33" s="54">
        <f t="shared" si="6"/>
        <v>20</v>
      </c>
      <c r="Q33" s="54">
        <f t="shared" si="7"/>
        <v>0</v>
      </c>
      <c r="R33" s="54">
        <f t="shared" si="8"/>
        <v>0</v>
      </c>
      <c r="S33" s="54">
        <f t="shared" si="9"/>
        <v>0</v>
      </c>
      <c r="T33" s="54">
        <f t="shared" si="10"/>
        <v>0</v>
      </c>
      <c r="U33" s="1" t="s">
        <v>41</v>
      </c>
      <c r="V33" s="25" t="s">
        <v>42</v>
      </c>
      <c r="W33" s="28" t="s">
        <v>41</v>
      </c>
      <c r="X33" s="15" t="s">
        <v>15</v>
      </c>
      <c r="Y33" s="15" t="s">
        <v>16</v>
      </c>
      <c r="AA33" s="14"/>
      <c r="AB33" s="75"/>
    </row>
    <row r="34" spans="1:29" x14ac:dyDescent="0.35">
      <c r="A34" s="8">
        <f t="shared" si="26"/>
        <v>435</v>
      </c>
      <c r="B34" s="8">
        <f t="shared" si="27"/>
        <v>0</v>
      </c>
      <c r="C34" s="8">
        <f t="shared" si="28"/>
        <v>365.90999999999997</v>
      </c>
      <c r="D34" s="8">
        <f t="shared" si="29"/>
        <v>800.91</v>
      </c>
      <c r="E34" s="5">
        <v>42586</v>
      </c>
      <c r="F34" s="3">
        <v>10</v>
      </c>
      <c r="G34" s="3"/>
      <c r="H34" s="3"/>
      <c r="I34" s="10"/>
      <c r="J34" s="10"/>
      <c r="K34" s="10"/>
      <c r="L34" s="48">
        <f t="shared" si="2"/>
        <v>10</v>
      </c>
      <c r="M34" s="48">
        <f t="shared" si="3"/>
        <v>0</v>
      </c>
      <c r="N34" s="48">
        <f t="shared" si="4"/>
        <v>0</v>
      </c>
      <c r="O34" s="54">
        <f t="shared" si="5"/>
        <v>0</v>
      </c>
      <c r="P34" s="54">
        <f t="shared" si="6"/>
        <v>0</v>
      </c>
      <c r="Q34" s="54">
        <f t="shared" si="7"/>
        <v>0</v>
      </c>
      <c r="R34" s="54">
        <f t="shared" si="8"/>
        <v>0</v>
      </c>
      <c r="S34" s="54">
        <f t="shared" si="9"/>
        <v>0</v>
      </c>
      <c r="T34" s="54">
        <f t="shared" si="10"/>
        <v>0</v>
      </c>
      <c r="U34" s="1" t="s">
        <v>22</v>
      </c>
      <c r="V34" s="25" t="s">
        <v>43</v>
      </c>
      <c r="W34" s="25" t="s">
        <v>34</v>
      </c>
      <c r="X34" s="12" t="str">
        <f>"082344"</f>
        <v>082344</v>
      </c>
      <c r="Y34" s="12">
        <v>148360539</v>
      </c>
      <c r="AA34" s="14"/>
      <c r="AB34" s="75"/>
    </row>
    <row r="35" spans="1:29" x14ac:dyDescent="0.35">
      <c r="A35" s="8">
        <f t="shared" si="26"/>
        <v>445</v>
      </c>
      <c r="B35" s="8">
        <f t="shared" si="27"/>
        <v>0</v>
      </c>
      <c r="C35" s="8">
        <f t="shared" si="28"/>
        <v>365.90999999999997</v>
      </c>
      <c r="D35" s="8">
        <f t="shared" si="29"/>
        <v>810.91</v>
      </c>
      <c r="E35" s="5">
        <v>42586</v>
      </c>
      <c r="F35" s="3">
        <v>10</v>
      </c>
      <c r="G35" s="3"/>
      <c r="H35" s="3"/>
      <c r="I35" s="10"/>
      <c r="J35" s="10"/>
      <c r="K35" s="10"/>
      <c r="L35" s="48">
        <f t="shared" si="2"/>
        <v>10</v>
      </c>
      <c r="M35" s="48">
        <f t="shared" si="3"/>
        <v>0</v>
      </c>
      <c r="N35" s="48">
        <f t="shared" si="4"/>
        <v>0</v>
      </c>
      <c r="O35" s="54">
        <f t="shared" si="5"/>
        <v>0</v>
      </c>
      <c r="P35" s="54">
        <f t="shared" si="6"/>
        <v>0</v>
      </c>
      <c r="Q35" s="54">
        <f t="shared" si="7"/>
        <v>0</v>
      </c>
      <c r="R35" s="54">
        <f t="shared" si="8"/>
        <v>0</v>
      </c>
      <c r="S35" s="54">
        <f t="shared" si="9"/>
        <v>0</v>
      </c>
      <c r="T35" s="54">
        <f t="shared" si="10"/>
        <v>0</v>
      </c>
      <c r="U35" s="1" t="s">
        <v>22</v>
      </c>
      <c r="V35" s="25" t="s">
        <v>43</v>
      </c>
      <c r="W35" s="25" t="s">
        <v>33</v>
      </c>
      <c r="AA35" s="14"/>
      <c r="AB35" s="75"/>
    </row>
    <row r="36" spans="1:29" x14ac:dyDescent="0.35">
      <c r="A36" s="8">
        <f t="shared" si="26"/>
        <v>445</v>
      </c>
      <c r="B36" s="8">
        <f t="shared" si="27"/>
        <v>0</v>
      </c>
      <c r="C36" s="8">
        <f t="shared" si="28"/>
        <v>400.90999999999997</v>
      </c>
      <c r="D36" s="8">
        <f t="shared" si="29"/>
        <v>845.91</v>
      </c>
      <c r="E36" s="5">
        <v>42586</v>
      </c>
      <c r="F36" s="3"/>
      <c r="G36" s="3"/>
      <c r="H36" s="3">
        <v>35</v>
      </c>
      <c r="I36" s="10"/>
      <c r="J36" s="10"/>
      <c r="K36" s="10"/>
      <c r="L36" s="48">
        <f t="shared" si="2"/>
        <v>0</v>
      </c>
      <c r="M36" s="48">
        <f t="shared" si="3"/>
        <v>35</v>
      </c>
      <c r="N36" s="48">
        <f t="shared" si="4"/>
        <v>0</v>
      </c>
      <c r="O36" s="54">
        <f t="shared" si="5"/>
        <v>0</v>
      </c>
      <c r="P36" s="54">
        <f t="shared" si="6"/>
        <v>0</v>
      </c>
      <c r="Q36" s="54">
        <f t="shared" si="7"/>
        <v>0</v>
      </c>
      <c r="R36" s="54">
        <f t="shared" si="8"/>
        <v>0</v>
      </c>
      <c r="S36" s="54">
        <f t="shared" si="9"/>
        <v>0</v>
      </c>
      <c r="T36" s="54">
        <f t="shared" si="10"/>
        <v>0</v>
      </c>
      <c r="U36" s="1" t="s">
        <v>10</v>
      </c>
      <c r="V36" s="25" t="s">
        <v>48</v>
      </c>
      <c r="W36" s="28" t="s">
        <v>39</v>
      </c>
      <c r="AA36" s="14"/>
      <c r="AB36" s="75"/>
    </row>
    <row r="37" spans="1:29" x14ac:dyDescent="0.35">
      <c r="A37" s="8">
        <f t="shared" si="26"/>
        <v>445</v>
      </c>
      <c r="B37" s="8">
        <f t="shared" si="27"/>
        <v>0</v>
      </c>
      <c r="C37" s="8">
        <f t="shared" si="28"/>
        <v>405.90999999999997</v>
      </c>
      <c r="D37" s="8">
        <f t="shared" si="29"/>
        <v>850.91</v>
      </c>
      <c r="E37" s="5">
        <v>42586</v>
      </c>
      <c r="F37" s="3"/>
      <c r="G37" s="3"/>
      <c r="H37" s="3">
        <v>5</v>
      </c>
      <c r="I37" s="10"/>
      <c r="J37" s="10"/>
      <c r="K37" s="10"/>
      <c r="L37" s="48">
        <f t="shared" ref="L37:L45" si="30">IF(U37="Membership",SUM(F37:H37),0)</f>
        <v>5</v>
      </c>
      <c r="M37" s="48">
        <f t="shared" ref="M37:M45" si="31">IF(U37="Merchandise",SUM(F37:H37),0)</f>
        <v>0</v>
      </c>
      <c r="N37" s="48">
        <f t="shared" ref="N37:N45" si="32">IF(U37="Donation",SUM(F37:H37),0)</f>
        <v>0</v>
      </c>
      <c r="O37" s="54">
        <f t="shared" si="5"/>
        <v>0</v>
      </c>
      <c r="P37" s="54">
        <f t="shared" si="6"/>
        <v>0</v>
      </c>
      <c r="Q37" s="54">
        <f t="shared" si="7"/>
        <v>0</v>
      </c>
      <c r="R37" s="54">
        <f t="shared" si="8"/>
        <v>0</v>
      </c>
      <c r="S37" s="54">
        <f t="shared" si="9"/>
        <v>0</v>
      </c>
      <c r="T37" s="54">
        <f t="shared" si="10"/>
        <v>0</v>
      </c>
      <c r="U37" s="1" t="s">
        <v>22</v>
      </c>
      <c r="V37" s="25" t="s">
        <v>73</v>
      </c>
      <c r="W37" s="28" t="s">
        <v>87</v>
      </c>
      <c r="AA37" s="14"/>
      <c r="AB37" s="75"/>
    </row>
    <row r="38" spans="1:29" x14ac:dyDescent="0.35">
      <c r="A38" s="8">
        <f t="shared" si="26"/>
        <v>445</v>
      </c>
      <c r="B38" s="8">
        <f t="shared" si="27"/>
        <v>0</v>
      </c>
      <c r="C38" s="8">
        <f t="shared" si="28"/>
        <v>415.90999999999997</v>
      </c>
      <c r="D38" s="8">
        <f t="shared" si="29"/>
        <v>860.91</v>
      </c>
      <c r="E38" s="5">
        <v>42586</v>
      </c>
      <c r="F38" s="3"/>
      <c r="G38" s="3"/>
      <c r="H38" s="3">
        <v>10</v>
      </c>
      <c r="I38" s="10"/>
      <c r="J38" s="10"/>
      <c r="K38" s="10"/>
      <c r="L38" s="48">
        <f t="shared" si="30"/>
        <v>10</v>
      </c>
      <c r="M38" s="48">
        <f t="shared" si="31"/>
        <v>0</v>
      </c>
      <c r="N38" s="48">
        <f t="shared" si="32"/>
        <v>0</v>
      </c>
      <c r="O38" s="54">
        <f t="shared" si="5"/>
        <v>0</v>
      </c>
      <c r="P38" s="54">
        <f t="shared" si="6"/>
        <v>0</v>
      </c>
      <c r="Q38" s="54">
        <f t="shared" si="7"/>
        <v>0</v>
      </c>
      <c r="R38" s="54">
        <f t="shared" si="8"/>
        <v>0</v>
      </c>
      <c r="S38" s="54">
        <f t="shared" si="9"/>
        <v>0</v>
      </c>
      <c r="T38" s="54">
        <f t="shared" si="10"/>
        <v>0</v>
      </c>
      <c r="U38" s="1" t="s">
        <v>22</v>
      </c>
      <c r="V38" s="25" t="s">
        <v>43</v>
      </c>
      <c r="W38" s="28" t="s">
        <v>88</v>
      </c>
      <c r="AA38" s="14"/>
      <c r="AB38" s="75"/>
    </row>
    <row r="39" spans="1:29" x14ac:dyDescent="0.35">
      <c r="A39" s="8">
        <f t="shared" si="26"/>
        <v>445</v>
      </c>
      <c r="B39" s="8">
        <f t="shared" si="27"/>
        <v>0</v>
      </c>
      <c r="C39" s="8">
        <f t="shared" si="28"/>
        <v>425.90999999999997</v>
      </c>
      <c r="D39" s="8">
        <f t="shared" si="29"/>
        <v>870.91</v>
      </c>
      <c r="E39" s="5">
        <v>42586</v>
      </c>
      <c r="F39" s="3"/>
      <c r="G39" s="3"/>
      <c r="H39" s="3">
        <v>10</v>
      </c>
      <c r="I39" s="10"/>
      <c r="J39" s="10"/>
      <c r="K39" s="10"/>
      <c r="L39" s="48">
        <f t="shared" si="30"/>
        <v>10</v>
      </c>
      <c r="M39" s="48">
        <f t="shared" si="31"/>
        <v>0</v>
      </c>
      <c r="N39" s="48">
        <f t="shared" si="32"/>
        <v>0</v>
      </c>
      <c r="O39" s="54">
        <f t="shared" si="5"/>
        <v>0</v>
      </c>
      <c r="P39" s="54">
        <f t="shared" si="6"/>
        <v>0</v>
      </c>
      <c r="Q39" s="54">
        <f t="shared" si="7"/>
        <v>0</v>
      </c>
      <c r="R39" s="54">
        <f t="shared" si="8"/>
        <v>0</v>
      </c>
      <c r="S39" s="54">
        <f t="shared" si="9"/>
        <v>0</v>
      </c>
      <c r="T39" s="54">
        <f t="shared" si="10"/>
        <v>0</v>
      </c>
      <c r="U39" s="1" t="s">
        <v>22</v>
      </c>
      <c r="V39" s="25" t="s">
        <v>43</v>
      </c>
      <c r="W39" s="28" t="s">
        <v>89</v>
      </c>
      <c r="AA39" s="14"/>
      <c r="AB39" s="75"/>
    </row>
    <row r="40" spans="1:29" x14ac:dyDescent="0.35">
      <c r="A40" s="8">
        <f t="shared" si="26"/>
        <v>445</v>
      </c>
      <c r="B40" s="8">
        <f t="shared" si="27"/>
        <v>0</v>
      </c>
      <c r="C40" s="8">
        <f t="shared" si="28"/>
        <v>445.90999999999997</v>
      </c>
      <c r="D40" s="8">
        <f t="shared" si="29"/>
        <v>890.91</v>
      </c>
      <c r="E40" s="5">
        <v>42586</v>
      </c>
      <c r="F40" s="3"/>
      <c r="G40" s="3"/>
      <c r="H40" s="3">
        <v>20</v>
      </c>
      <c r="I40" s="10"/>
      <c r="J40" s="10"/>
      <c r="K40" s="10"/>
      <c r="L40" s="48">
        <f t="shared" si="30"/>
        <v>0</v>
      </c>
      <c r="M40" s="48">
        <f t="shared" si="31"/>
        <v>20</v>
      </c>
      <c r="N40" s="48">
        <f t="shared" si="32"/>
        <v>0</v>
      </c>
      <c r="O40" s="54">
        <f t="shared" si="5"/>
        <v>0</v>
      </c>
      <c r="P40" s="54">
        <f t="shared" si="6"/>
        <v>0</v>
      </c>
      <c r="Q40" s="54">
        <f t="shared" si="7"/>
        <v>0</v>
      </c>
      <c r="R40" s="54">
        <f t="shared" si="8"/>
        <v>0</v>
      </c>
      <c r="S40" s="54">
        <f t="shared" si="9"/>
        <v>0</v>
      </c>
      <c r="T40" s="54">
        <f t="shared" si="10"/>
        <v>0</v>
      </c>
      <c r="U40" s="1" t="s">
        <v>10</v>
      </c>
      <c r="V40" s="25" t="s">
        <v>47</v>
      </c>
      <c r="W40" s="28" t="s">
        <v>40</v>
      </c>
      <c r="AA40" s="14"/>
      <c r="AB40" s="75"/>
    </row>
    <row r="41" spans="1:29" x14ac:dyDescent="0.35">
      <c r="A41" s="8">
        <f t="shared" si="26"/>
        <v>475</v>
      </c>
      <c r="B41" s="8">
        <f t="shared" si="27"/>
        <v>0</v>
      </c>
      <c r="C41" s="8">
        <f t="shared" si="28"/>
        <v>445.90999999999997</v>
      </c>
      <c r="D41" s="8">
        <f t="shared" si="29"/>
        <v>920.91</v>
      </c>
      <c r="E41" s="5">
        <v>42586</v>
      </c>
      <c r="F41" s="3">
        <v>30</v>
      </c>
      <c r="G41" s="3"/>
      <c r="H41" s="3"/>
      <c r="I41" s="10"/>
      <c r="J41" s="10"/>
      <c r="K41" s="10"/>
      <c r="L41" s="48">
        <f t="shared" si="30"/>
        <v>0</v>
      </c>
      <c r="M41" s="48">
        <f t="shared" si="31"/>
        <v>30</v>
      </c>
      <c r="N41" s="48">
        <f t="shared" si="32"/>
        <v>0</v>
      </c>
      <c r="O41" s="54">
        <f t="shared" si="5"/>
        <v>0</v>
      </c>
      <c r="P41" s="54">
        <f t="shared" si="6"/>
        <v>0</v>
      </c>
      <c r="Q41" s="54">
        <f t="shared" si="7"/>
        <v>0</v>
      </c>
      <c r="R41" s="54">
        <f t="shared" si="8"/>
        <v>0</v>
      </c>
      <c r="S41" s="54">
        <f t="shared" si="9"/>
        <v>0</v>
      </c>
      <c r="T41" s="54">
        <f t="shared" si="10"/>
        <v>0</v>
      </c>
      <c r="U41" s="1" t="s">
        <v>10</v>
      </c>
      <c r="V41" s="25" t="s">
        <v>36</v>
      </c>
      <c r="W41" s="28" t="s">
        <v>38</v>
      </c>
      <c r="AA41" s="14"/>
      <c r="AB41" s="75"/>
    </row>
    <row r="42" spans="1:29" x14ac:dyDescent="0.35">
      <c r="A42" s="8">
        <f t="shared" si="26"/>
        <v>480</v>
      </c>
      <c r="B42" s="8">
        <f t="shared" si="27"/>
        <v>0</v>
      </c>
      <c r="C42" s="8">
        <f t="shared" si="28"/>
        <v>445.90999999999997</v>
      </c>
      <c r="D42" s="8">
        <f t="shared" si="29"/>
        <v>925.91</v>
      </c>
      <c r="E42" s="5">
        <v>42586</v>
      </c>
      <c r="F42" s="3">
        <v>5</v>
      </c>
      <c r="G42" s="3"/>
      <c r="H42" s="3"/>
      <c r="I42" s="10"/>
      <c r="J42" s="10"/>
      <c r="K42" s="10"/>
      <c r="L42" s="48">
        <f t="shared" si="30"/>
        <v>0</v>
      </c>
      <c r="M42" s="48">
        <f t="shared" si="31"/>
        <v>5</v>
      </c>
      <c r="N42" s="48">
        <f t="shared" si="32"/>
        <v>0</v>
      </c>
      <c r="O42" s="54">
        <f t="shared" si="5"/>
        <v>0</v>
      </c>
      <c r="P42" s="54">
        <f t="shared" si="6"/>
        <v>0</v>
      </c>
      <c r="Q42" s="54">
        <f t="shared" si="7"/>
        <v>0</v>
      </c>
      <c r="R42" s="54">
        <f t="shared" si="8"/>
        <v>0</v>
      </c>
      <c r="S42" s="54">
        <f t="shared" si="9"/>
        <v>0</v>
      </c>
      <c r="T42" s="54">
        <f t="shared" si="10"/>
        <v>0</v>
      </c>
      <c r="U42" s="1" t="s">
        <v>10</v>
      </c>
      <c r="V42" s="25" t="s">
        <v>37</v>
      </c>
      <c r="W42" s="28" t="s">
        <v>38</v>
      </c>
      <c r="X42" s="16" t="s">
        <v>14</v>
      </c>
      <c r="AA42" s="14"/>
      <c r="AB42" s="76"/>
      <c r="AC42" s="15"/>
    </row>
    <row r="43" spans="1:29" x14ac:dyDescent="0.35">
      <c r="A43" s="8">
        <f t="shared" si="26"/>
        <v>480</v>
      </c>
      <c r="B43" s="8">
        <f t="shared" si="27"/>
        <v>0</v>
      </c>
      <c r="C43" s="8">
        <f t="shared" si="28"/>
        <v>407.90999999999997</v>
      </c>
      <c r="D43" s="8">
        <f t="shared" si="29"/>
        <v>887.91</v>
      </c>
      <c r="E43" s="5">
        <v>42589</v>
      </c>
      <c r="F43" s="3"/>
      <c r="G43" s="3"/>
      <c r="H43" s="3"/>
      <c r="I43" s="10"/>
      <c r="J43" s="10"/>
      <c r="K43" s="10">
        <v>38</v>
      </c>
      <c r="L43" s="48">
        <f t="shared" si="30"/>
        <v>0</v>
      </c>
      <c r="M43" s="48">
        <f t="shared" si="31"/>
        <v>0</v>
      </c>
      <c r="N43" s="48">
        <f t="shared" si="32"/>
        <v>0</v>
      </c>
      <c r="O43" s="54">
        <f t="shared" si="5"/>
        <v>0</v>
      </c>
      <c r="P43" s="54">
        <f t="shared" si="6"/>
        <v>0</v>
      </c>
      <c r="Q43" s="54">
        <f t="shared" si="7"/>
        <v>0</v>
      </c>
      <c r="R43" s="54">
        <f t="shared" si="8"/>
        <v>38</v>
      </c>
      <c r="S43" s="54">
        <f t="shared" si="9"/>
        <v>0</v>
      </c>
      <c r="T43" s="54">
        <f t="shared" si="10"/>
        <v>0</v>
      </c>
      <c r="U43" s="1" t="s">
        <v>120</v>
      </c>
      <c r="V43" s="25" t="s">
        <v>121</v>
      </c>
      <c r="W43" s="28" t="s">
        <v>122</v>
      </c>
      <c r="X43" s="15" t="s">
        <v>15</v>
      </c>
      <c r="Y43" s="15" t="s">
        <v>16</v>
      </c>
      <c r="AA43" s="14"/>
      <c r="AB43" s="1" t="s">
        <v>35</v>
      </c>
      <c r="AC43" s="15"/>
    </row>
    <row r="44" spans="1:29" x14ac:dyDescent="0.35">
      <c r="A44" s="8">
        <f t="shared" si="26"/>
        <v>480</v>
      </c>
      <c r="B44" s="8">
        <f t="shared" si="27"/>
        <v>0</v>
      </c>
      <c r="C44" s="8">
        <f t="shared" si="28"/>
        <v>390.04999999999995</v>
      </c>
      <c r="D44" s="8">
        <f t="shared" si="29"/>
        <v>870.05</v>
      </c>
      <c r="E44" s="5">
        <v>42589</v>
      </c>
      <c r="F44" s="3"/>
      <c r="G44" s="3"/>
      <c r="H44" s="3"/>
      <c r="I44" s="10"/>
      <c r="J44" s="10"/>
      <c r="K44" s="10">
        <f>17.34+0.52</f>
        <v>17.86</v>
      </c>
      <c r="L44" s="48">
        <f t="shared" si="30"/>
        <v>0</v>
      </c>
      <c r="M44" s="48">
        <f t="shared" si="31"/>
        <v>0</v>
      </c>
      <c r="N44" s="48">
        <f t="shared" si="32"/>
        <v>0</v>
      </c>
      <c r="O44" s="54">
        <f t="shared" si="5"/>
        <v>17.86</v>
      </c>
      <c r="P44" s="54">
        <f t="shared" si="6"/>
        <v>0</v>
      </c>
      <c r="Q44" s="54">
        <f t="shared" si="7"/>
        <v>0</v>
      </c>
      <c r="R44" s="54">
        <f t="shared" si="8"/>
        <v>0</v>
      </c>
      <c r="S44" s="54">
        <f t="shared" si="9"/>
        <v>0</v>
      </c>
      <c r="T44" s="54">
        <f t="shared" si="10"/>
        <v>0</v>
      </c>
      <c r="U44" s="1" t="s">
        <v>106</v>
      </c>
      <c r="V44" s="25" t="s">
        <v>124</v>
      </c>
      <c r="W44" s="28" t="s">
        <v>126</v>
      </c>
      <c r="X44" s="12" t="str">
        <f>"082344"</f>
        <v>082344</v>
      </c>
      <c r="Y44" s="12">
        <v>244438586</v>
      </c>
      <c r="Z44" s="14"/>
      <c r="AB44" s="1" t="s">
        <v>35</v>
      </c>
      <c r="AC44" s="15"/>
    </row>
    <row r="45" spans="1:29" x14ac:dyDescent="0.35">
      <c r="A45" s="8">
        <f t="shared" si="26"/>
        <v>480</v>
      </c>
      <c r="B45" s="8">
        <f t="shared" si="27"/>
        <v>0</v>
      </c>
      <c r="C45" s="8">
        <f t="shared" si="28"/>
        <v>490.04999999999995</v>
      </c>
      <c r="D45" s="8">
        <f t="shared" si="29"/>
        <v>970.05</v>
      </c>
      <c r="E45" s="5">
        <v>42590</v>
      </c>
      <c r="F45" s="3"/>
      <c r="G45" s="3"/>
      <c r="H45" s="3">
        <v>100</v>
      </c>
      <c r="I45" s="10"/>
      <c r="J45" s="10"/>
      <c r="K45" s="10"/>
      <c r="L45" s="48">
        <f t="shared" si="30"/>
        <v>0</v>
      </c>
      <c r="M45" s="48">
        <f t="shared" si="31"/>
        <v>0</v>
      </c>
      <c r="N45" s="48">
        <f t="shared" si="32"/>
        <v>100</v>
      </c>
      <c r="O45" s="54">
        <f t="shared" si="5"/>
        <v>0</v>
      </c>
      <c r="P45" s="54">
        <f t="shared" si="6"/>
        <v>0</v>
      </c>
      <c r="Q45" s="54">
        <f t="shared" si="7"/>
        <v>0</v>
      </c>
      <c r="R45" s="54">
        <f t="shared" si="8"/>
        <v>0</v>
      </c>
      <c r="S45" s="54">
        <f t="shared" si="9"/>
        <v>0</v>
      </c>
      <c r="T45" s="54">
        <f t="shared" si="10"/>
        <v>0</v>
      </c>
      <c r="U45" s="1" t="s">
        <v>13</v>
      </c>
      <c r="V45" s="25" t="s">
        <v>82</v>
      </c>
      <c r="W45" s="28" t="s">
        <v>83</v>
      </c>
      <c r="Z45" s="14"/>
      <c r="AB45" s="1" t="s">
        <v>35</v>
      </c>
    </row>
    <row r="46" spans="1:29" x14ac:dyDescent="0.35">
      <c r="A46" s="8">
        <f t="shared" si="26"/>
        <v>480</v>
      </c>
      <c r="B46" s="8">
        <f t="shared" si="27"/>
        <v>0</v>
      </c>
      <c r="C46" s="8">
        <f t="shared" si="28"/>
        <v>371.11999999999995</v>
      </c>
      <c r="D46" s="8">
        <f t="shared" si="29"/>
        <v>851.11999999999989</v>
      </c>
      <c r="E46" s="5">
        <v>42619</v>
      </c>
      <c r="F46" s="3"/>
      <c r="G46" s="3"/>
      <c r="H46" s="3"/>
      <c r="I46" s="10"/>
      <c r="J46" s="10"/>
      <c r="K46" s="10">
        <v>118.93</v>
      </c>
      <c r="L46" s="48">
        <f t="shared" ref="L46:L53" si="33">IF(U46="Membership",SUM(F46:H46),0)</f>
        <v>0</v>
      </c>
      <c r="M46" s="48">
        <f t="shared" ref="M46:M53" si="34">IF(U46="Merchandise",SUM(F46:H46),0)</f>
        <v>0</v>
      </c>
      <c r="N46" s="48">
        <f t="shared" ref="N46:N53" si="35">IF(U46="Donation",SUM(F46:H46),0)</f>
        <v>0</v>
      </c>
      <c r="O46" s="54">
        <f t="shared" si="5"/>
        <v>0</v>
      </c>
      <c r="P46" s="54">
        <f t="shared" si="6"/>
        <v>0</v>
      </c>
      <c r="Q46" s="54">
        <f t="shared" si="7"/>
        <v>118.93</v>
      </c>
      <c r="R46" s="54">
        <f t="shared" si="8"/>
        <v>0</v>
      </c>
      <c r="S46" s="54">
        <f t="shared" si="9"/>
        <v>0</v>
      </c>
      <c r="T46" s="54">
        <f t="shared" si="10"/>
        <v>0</v>
      </c>
      <c r="U46" s="1" t="s">
        <v>66</v>
      </c>
      <c r="V46" s="25" t="s">
        <v>50</v>
      </c>
      <c r="W46" s="28" t="s">
        <v>66</v>
      </c>
      <c r="Z46" s="14"/>
      <c r="AB46" s="1" t="s">
        <v>35</v>
      </c>
    </row>
    <row r="47" spans="1:29" x14ac:dyDescent="0.35">
      <c r="A47" s="8">
        <f t="shared" si="26"/>
        <v>480</v>
      </c>
      <c r="B47" s="8">
        <f t="shared" si="27"/>
        <v>4.57</v>
      </c>
      <c r="C47" s="8">
        <f t="shared" si="28"/>
        <v>371.11999999999995</v>
      </c>
      <c r="D47" s="8">
        <f t="shared" si="29"/>
        <v>855.68999999999994</v>
      </c>
      <c r="E47" s="5">
        <v>42631</v>
      </c>
      <c r="F47" s="3"/>
      <c r="G47" s="3">
        <v>4.57</v>
      </c>
      <c r="H47" s="3"/>
      <c r="I47" s="10"/>
      <c r="J47" s="10"/>
      <c r="K47" s="10"/>
      <c r="L47" s="48">
        <f t="shared" si="33"/>
        <v>4.57</v>
      </c>
      <c r="M47" s="48">
        <f t="shared" si="34"/>
        <v>0</v>
      </c>
      <c r="N47" s="48">
        <f t="shared" si="35"/>
        <v>0</v>
      </c>
      <c r="O47" s="54">
        <f t="shared" si="5"/>
        <v>0</v>
      </c>
      <c r="P47" s="54">
        <f t="shared" si="6"/>
        <v>0</v>
      </c>
      <c r="Q47" s="54">
        <f t="shared" si="7"/>
        <v>0</v>
      </c>
      <c r="R47" s="54">
        <f t="shared" si="8"/>
        <v>0</v>
      </c>
      <c r="S47" s="54">
        <f t="shared" si="9"/>
        <v>0</v>
      </c>
      <c r="T47" s="54">
        <f t="shared" si="10"/>
        <v>0</v>
      </c>
      <c r="U47" s="1" t="s">
        <v>22</v>
      </c>
      <c r="V47" s="25" t="s">
        <v>73</v>
      </c>
      <c r="W47" s="28" t="s">
        <v>84</v>
      </c>
      <c r="AB47" s="1" t="s">
        <v>35</v>
      </c>
    </row>
    <row r="48" spans="1:29" x14ac:dyDescent="0.35">
      <c r="A48" s="8">
        <f t="shared" si="26"/>
        <v>480</v>
      </c>
      <c r="B48" s="8">
        <f t="shared" si="27"/>
        <v>4.57</v>
      </c>
      <c r="C48" s="8">
        <f t="shared" si="28"/>
        <v>224.55999999999995</v>
      </c>
      <c r="D48" s="8">
        <f t="shared" si="29"/>
        <v>709.12999999999988</v>
      </c>
      <c r="E48" s="5"/>
      <c r="F48" s="3"/>
      <c r="G48" s="3"/>
      <c r="H48" s="3"/>
      <c r="I48" s="10"/>
      <c r="J48" s="10"/>
      <c r="K48" s="10">
        <v>146.56</v>
      </c>
      <c r="L48" s="48">
        <f t="shared" si="33"/>
        <v>0</v>
      </c>
      <c r="M48" s="48">
        <f t="shared" si="34"/>
        <v>0</v>
      </c>
      <c r="N48" s="48">
        <f t="shared" si="35"/>
        <v>0</v>
      </c>
      <c r="O48" s="54">
        <f t="shared" si="5"/>
        <v>0</v>
      </c>
      <c r="P48" s="54">
        <f t="shared" si="6"/>
        <v>0</v>
      </c>
      <c r="Q48" s="54">
        <f t="shared" si="7"/>
        <v>0</v>
      </c>
      <c r="R48" s="54">
        <f t="shared" si="8"/>
        <v>0</v>
      </c>
      <c r="S48" s="54">
        <f t="shared" si="9"/>
        <v>146.56</v>
      </c>
      <c r="T48" s="54">
        <f t="shared" si="10"/>
        <v>0</v>
      </c>
      <c r="U48" s="1" t="s">
        <v>115</v>
      </c>
      <c r="V48" s="25" t="s">
        <v>116</v>
      </c>
      <c r="W48" s="28" t="s">
        <v>117</v>
      </c>
      <c r="AB48" s="1" t="s">
        <v>35</v>
      </c>
    </row>
    <row r="49" spans="1:28" x14ac:dyDescent="0.35">
      <c r="A49" s="8">
        <f t="shared" si="26"/>
        <v>480</v>
      </c>
      <c r="B49" s="8">
        <f t="shared" si="27"/>
        <v>14.01</v>
      </c>
      <c r="C49" s="8">
        <f t="shared" si="28"/>
        <v>224.55999999999995</v>
      </c>
      <c r="D49" s="8">
        <f t="shared" si="29"/>
        <v>718.56999999999994</v>
      </c>
      <c r="E49" s="5">
        <v>42641</v>
      </c>
      <c r="F49" s="3"/>
      <c r="G49" s="3">
        <v>9.44</v>
      </c>
      <c r="H49" s="3"/>
      <c r="I49" s="10"/>
      <c r="J49" s="10"/>
      <c r="K49" s="10"/>
      <c r="L49" s="48">
        <f t="shared" si="33"/>
        <v>9.44</v>
      </c>
      <c r="M49" s="48">
        <f t="shared" si="34"/>
        <v>0</v>
      </c>
      <c r="N49" s="48">
        <f t="shared" si="35"/>
        <v>0</v>
      </c>
      <c r="O49" s="54">
        <f t="shared" si="5"/>
        <v>0</v>
      </c>
      <c r="P49" s="54">
        <f t="shared" si="6"/>
        <v>0</v>
      </c>
      <c r="Q49" s="54">
        <f t="shared" si="7"/>
        <v>0</v>
      </c>
      <c r="R49" s="54">
        <f t="shared" si="8"/>
        <v>0</v>
      </c>
      <c r="S49" s="54">
        <f t="shared" si="9"/>
        <v>0</v>
      </c>
      <c r="T49" s="54">
        <f t="shared" si="10"/>
        <v>0</v>
      </c>
      <c r="U49" s="1" t="s">
        <v>22</v>
      </c>
      <c r="V49" s="25" t="s">
        <v>43</v>
      </c>
      <c r="W49" s="44" t="s">
        <v>85</v>
      </c>
      <c r="AB49" s="1" t="s">
        <v>35</v>
      </c>
    </row>
    <row r="50" spans="1:28" x14ac:dyDescent="0.35">
      <c r="A50" s="8">
        <f t="shared" si="26"/>
        <v>480</v>
      </c>
      <c r="B50" s="8">
        <f t="shared" si="27"/>
        <v>14.01</v>
      </c>
      <c r="C50" s="8">
        <f t="shared" si="28"/>
        <v>183.76999999999995</v>
      </c>
      <c r="D50" s="8">
        <f t="shared" si="29"/>
        <v>677.78</v>
      </c>
      <c r="E50" s="66">
        <v>42650</v>
      </c>
      <c r="F50" s="3"/>
      <c r="G50" s="3"/>
      <c r="H50" s="3"/>
      <c r="I50" s="10"/>
      <c r="J50" s="10"/>
      <c r="K50" s="10">
        <f>39.6+1.19</f>
        <v>40.79</v>
      </c>
      <c r="L50" s="48">
        <f t="shared" si="33"/>
        <v>0</v>
      </c>
      <c r="M50" s="48">
        <f t="shared" si="34"/>
        <v>0</v>
      </c>
      <c r="N50" s="48">
        <f t="shared" si="35"/>
        <v>0</v>
      </c>
      <c r="O50" s="54">
        <f t="shared" si="5"/>
        <v>40.79</v>
      </c>
      <c r="P50" s="54">
        <f t="shared" si="6"/>
        <v>0</v>
      </c>
      <c r="Q50" s="54">
        <f t="shared" si="7"/>
        <v>0</v>
      </c>
      <c r="R50" s="54">
        <f t="shared" si="8"/>
        <v>0</v>
      </c>
      <c r="S50" s="54">
        <f t="shared" si="9"/>
        <v>0</v>
      </c>
      <c r="T50" s="54">
        <f t="shared" si="10"/>
        <v>0</v>
      </c>
      <c r="U50" s="1" t="s">
        <v>106</v>
      </c>
      <c r="V50" s="25" t="s">
        <v>125</v>
      </c>
      <c r="W50" s="44" t="s">
        <v>126</v>
      </c>
      <c r="AB50" s="67" t="s">
        <v>35</v>
      </c>
    </row>
    <row r="51" spans="1:28" x14ac:dyDescent="0.35">
      <c r="A51" s="8">
        <f t="shared" si="26"/>
        <v>480</v>
      </c>
      <c r="B51" s="8">
        <f t="shared" si="27"/>
        <v>14.01</v>
      </c>
      <c r="C51" s="8">
        <f t="shared" si="28"/>
        <v>134.76999999999995</v>
      </c>
      <c r="D51" s="8">
        <f t="shared" si="29"/>
        <v>628.78</v>
      </c>
      <c r="E51" s="66">
        <v>42650</v>
      </c>
      <c r="F51" s="3"/>
      <c r="G51" s="3"/>
      <c r="H51" s="3"/>
      <c r="I51" s="10"/>
      <c r="J51" s="10"/>
      <c r="K51" s="10">
        <v>49</v>
      </c>
      <c r="L51" s="48">
        <f t="shared" si="33"/>
        <v>0</v>
      </c>
      <c r="M51" s="48">
        <f t="shared" si="34"/>
        <v>0</v>
      </c>
      <c r="N51" s="48">
        <f t="shared" si="35"/>
        <v>0</v>
      </c>
      <c r="O51" s="54">
        <f t="shared" si="5"/>
        <v>0</v>
      </c>
      <c r="P51" s="54">
        <f t="shared" si="6"/>
        <v>0</v>
      </c>
      <c r="Q51" s="54">
        <f t="shared" si="7"/>
        <v>0</v>
      </c>
      <c r="R51" s="54">
        <f t="shared" si="8"/>
        <v>0</v>
      </c>
      <c r="S51" s="54">
        <f t="shared" si="9"/>
        <v>0</v>
      </c>
      <c r="T51" s="54">
        <f t="shared" si="10"/>
        <v>49</v>
      </c>
      <c r="U51" s="1" t="s">
        <v>129</v>
      </c>
      <c r="V51" s="25" t="s">
        <v>130</v>
      </c>
      <c r="W51" s="44" t="s">
        <v>131</v>
      </c>
      <c r="AB51" s="67" t="s">
        <v>35</v>
      </c>
    </row>
    <row r="52" spans="1:28" x14ac:dyDescent="0.35">
      <c r="A52" s="8">
        <f t="shared" si="26"/>
        <v>490</v>
      </c>
      <c r="B52" s="8">
        <f t="shared" si="27"/>
        <v>14.01</v>
      </c>
      <c r="C52" s="8">
        <f t="shared" si="28"/>
        <v>134.76999999999995</v>
      </c>
      <c r="D52" s="8">
        <f t="shared" si="29"/>
        <v>638.78</v>
      </c>
      <c r="E52" s="71">
        <v>42656</v>
      </c>
      <c r="F52" s="3">
        <v>10</v>
      </c>
      <c r="G52" s="3"/>
      <c r="H52" s="3"/>
      <c r="I52" s="10"/>
      <c r="J52" s="10"/>
      <c r="K52" s="10"/>
      <c r="L52" s="48">
        <f t="shared" si="33"/>
        <v>10</v>
      </c>
      <c r="M52" s="48">
        <f t="shared" si="34"/>
        <v>0</v>
      </c>
      <c r="N52" s="48">
        <f t="shared" si="35"/>
        <v>0</v>
      </c>
      <c r="O52" s="54">
        <f t="shared" si="5"/>
        <v>0</v>
      </c>
      <c r="P52" s="54">
        <f t="shared" si="6"/>
        <v>0</v>
      </c>
      <c r="Q52" s="54">
        <f t="shared" si="7"/>
        <v>0</v>
      </c>
      <c r="R52" s="54">
        <f t="shared" si="8"/>
        <v>0</v>
      </c>
      <c r="S52" s="54">
        <f t="shared" si="9"/>
        <v>0</v>
      </c>
      <c r="T52" s="54">
        <f t="shared" si="10"/>
        <v>0</v>
      </c>
      <c r="U52" s="1" t="s">
        <v>22</v>
      </c>
      <c r="V52" s="25" t="s">
        <v>43</v>
      </c>
      <c r="W52" s="44" t="s">
        <v>91</v>
      </c>
      <c r="AB52" s="68" t="s">
        <v>90</v>
      </c>
    </row>
    <row r="53" spans="1:28" x14ac:dyDescent="0.35">
      <c r="A53" s="8">
        <f t="shared" si="26"/>
        <v>495</v>
      </c>
      <c r="B53" s="8">
        <f t="shared" si="27"/>
        <v>14.01</v>
      </c>
      <c r="C53" s="8">
        <f t="shared" si="28"/>
        <v>134.76999999999995</v>
      </c>
      <c r="D53" s="8">
        <f t="shared" si="29"/>
        <v>643.78</v>
      </c>
      <c r="E53" s="72"/>
      <c r="F53" s="3">
        <v>5</v>
      </c>
      <c r="G53" s="3"/>
      <c r="H53" s="3"/>
      <c r="I53" s="10"/>
      <c r="J53" s="10"/>
      <c r="K53" s="10"/>
      <c r="L53" s="48">
        <f t="shared" si="33"/>
        <v>0</v>
      </c>
      <c r="M53" s="48">
        <f t="shared" si="34"/>
        <v>0</v>
      </c>
      <c r="N53" s="48">
        <f t="shared" si="35"/>
        <v>5</v>
      </c>
      <c r="O53" s="54">
        <f t="shared" si="5"/>
        <v>0</v>
      </c>
      <c r="P53" s="54">
        <f t="shared" si="6"/>
        <v>0</v>
      </c>
      <c r="Q53" s="54">
        <f t="shared" si="7"/>
        <v>0</v>
      </c>
      <c r="R53" s="54">
        <f t="shared" si="8"/>
        <v>0</v>
      </c>
      <c r="S53" s="54">
        <f t="shared" si="9"/>
        <v>0</v>
      </c>
      <c r="T53" s="54">
        <f t="shared" si="10"/>
        <v>0</v>
      </c>
      <c r="U53" s="1" t="s">
        <v>13</v>
      </c>
      <c r="V53" s="25" t="s">
        <v>92</v>
      </c>
      <c r="W53" s="44" t="s">
        <v>91</v>
      </c>
      <c r="AB53" s="69"/>
    </row>
    <row r="54" spans="1:28" x14ac:dyDescent="0.35">
      <c r="A54" s="8">
        <f t="shared" si="26"/>
        <v>505</v>
      </c>
      <c r="B54" s="8">
        <f t="shared" si="27"/>
        <v>14.01</v>
      </c>
      <c r="C54" s="8">
        <f t="shared" si="28"/>
        <v>134.76999999999995</v>
      </c>
      <c r="D54" s="8">
        <f t="shared" si="29"/>
        <v>653.78</v>
      </c>
      <c r="E54" s="72"/>
      <c r="F54" s="3">
        <v>10</v>
      </c>
      <c r="G54" s="3"/>
      <c r="H54" s="3"/>
      <c r="I54" s="10"/>
      <c r="J54" s="10"/>
      <c r="K54" s="10"/>
      <c r="L54" s="48">
        <f t="shared" ref="L54:L64" si="36">IF(U54="Membership",SUM(F54:H54),0)</f>
        <v>10</v>
      </c>
      <c r="M54" s="48">
        <f t="shared" ref="M54:M64" si="37">IF(U54="Merchandise",SUM(F54:H54),0)</f>
        <v>0</v>
      </c>
      <c r="N54" s="48">
        <f t="shared" ref="N54:N64" si="38">IF(U54="Donation",SUM(F54:H54),0)</f>
        <v>0</v>
      </c>
      <c r="O54" s="54">
        <f t="shared" si="5"/>
        <v>0</v>
      </c>
      <c r="P54" s="54">
        <f t="shared" si="6"/>
        <v>0</v>
      </c>
      <c r="Q54" s="54">
        <f t="shared" si="7"/>
        <v>0</v>
      </c>
      <c r="R54" s="54">
        <f t="shared" si="8"/>
        <v>0</v>
      </c>
      <c r="S54" s="54">
        <f t="shared" si="9"/>
        <v>0</v>
      </c>
      <c r="T54" s="54">
        <f t="shared" si="10"/>
        <v>0</v>
      </c>
      <c r="U54" s="1" t="s">
        <v>22</v>
      </c>
      <c r="V54" s="25" t="s">
        <v>93</v>
      </c>
      <c r="W54" s="44" t="s">
        <v>79</v>
      </c>
      <c r="AB54" s="69"/>
    </row>
    <row r="55" spans="1:28" x14ac:dyDescent="0.35">
      <c r="A55" s="8">
        <f t="shared" si="26"/>
        <v>515</v>
      </c>
      <c r="B55" s="8">
        <f t="shared" si="27"/>
        <v>14.01</v>
      </c>
      <c r="C55" s="8">
        <f t="shared" si="28"/>
        <v>134.76999999999995</v>
      </c>
      <c r="D55" s="8">
        <f t="shared" si="29"/>
        <v>663.78</v>
      </c>
      <c r="E55" s="72"/>
      <c r="F55" s="3">
        <v>10</v>
      </c>
      <c r="G55" s="3"/>
      <c r="H55" s="3"/>
      <c r="I55" s="10"/>
      <c r="J55" s="10"/>
      <c r="K55" s="10"/>
      <c r="L55" s="48">
        <f t="shared" si="36"/>
        <v>10</v>
      </c>
      <c r="M55" s="48">
        <f t="shared" si="37"/>
        <v>0</v>
      </c>
      <c r="N55" s="48">
        <f t="shared" si="38"/>
        <v>0</v>
      </c>
      <c r="O55" s="54">
        <f t="shared" si="5"/>
        <v>0</v>
      </c>
      <c r="P55" s="54">
        <f t="shared" si="6"/>
        <v>0</v>
      </c>
      <c r="Q55" s="54">
        <f t="shared" si="7"/>
        <v>0</v>
      </c>
      <c r="R55" s="54">
        <f t="shared" si="8"/>
        <v>0</v>
      </c>
      <c r="S55" s="54">
        <f t="shared" si="9"/>
        <v>0</v>
      </c>
      <c r="T55" s="54">
        <f t="shared" si="10"/>
        <v>0</v>
      </c>
      <c r="U55" s="1" t="s">
        <v>22</v>
      </c>
      <c r="V55" s="25" t="s">
        <v>43</v>
      </c>
      <c r="W55" s="44" t="s">
        <v>95</v>
      </c>
      <c r="AB55" s="69"/>
    </row>
    <row r="56" spans="1:28" x14ac:dyDescent="0.35">
      <c r="A56" s="8">
        <f t="shared" si="26"/>
        <v>525</v>
      </c>
      <c r="B56" s="8">
        <f t="shared" si="27"/>
        <v>14.01</v>
      </c>
      <c r="C56" s="8">
        <f t="shared" si="28"/>
        <v>134.76999999999995</v>
      </c>
      <c r="D56" s="8">
        <f t="shared" si="29"/>
        <v>673.78</v>
      </c>
      <c r="E56" s="72"/>
      <c r="F56" s="3">
        <v>10</v>
      </c>
      <c r="G56" s="3"/>
      <c r="H56" s="3"/>
      <c r="I56" s="10"/>
      <c r="J56" s="10"/>
      <c r="K56" s="10"/>
      <c r="L56" s="48">
        <f t="shared" si="36"/>
        <v>10</v>
      </c>
      <c r="M56" s="48">
        <f t="shared" si="37"/>
        <v>0</v>
      </c>
      <c r="N56" s="48">
        <f t="shared" si="38"/>
        <v>0</v>
      </c>
      <c r="O56" s="54">
        <f t="shared" si="5"/>
        <v>0</v>
      </c>
      <c r="P56" s="54">
        <f t="shared" si="6"/>
        <v>0</v>
      </c>
      <c r="Q56" s="54">
        <f t="shared" si="7"/>
        <v>0</v>
      </c>
      <c r="R56" s="54">
        <f t="shared" si="8"/>
        <v>0</v>
      </c>
      <c r="S56" s="54">
        <f t="shared" si="9"/>
        <v>0</v>
      </c>
      <c r="T56" s="54">
        <f t="shared" si="10"/>
        <v>0</v>
      </c>
      <c r="U56" s="1" t="s">
        <v>22</v>
      </c>
      <c r="V56" s="25" t="s">
        <v>43</v>
      </c>
      <c r="W56" s="44" t="s">
        <v>96</v>
      </c>
      <c r="AB56" s="69"/>
    </row>
    <row r="57" spans="1:28" x14ac:dyDescent="0.35">
      <c r="A57" s="8">
        <f t="shared" si="26"/>
        <v>530</v>
      </c>
      <c r="B57" s="8">
        <f t="shared" si="27"/>
        <v>14.01</v>
      </c>
      <c r="C57" s="8">
        <f t="shared" si="28"/>
        <v>134.76999999999995</v>
      </c>
      <c r="D57" s="8">
        <f t="shared" si="29"/>
        <v>678.78</v>
      </c>
      <c r="E57" s="72"/>
      <c r="F57" s="3">
        <v>5</v>
      </c>
      <c r="G57" s="3"/>
      <c r="H57" s="3"/>
      <c r="I57" s="10"/>
      <c r="J57" s="10"/>
      <c r="K57" s="10"/>
      <c r="L57" s="48">
        <f t="shared" si="36"/>
        <v>0</v>
      </c>
      <c r="M57" s="48">
        <f t="shared" si="37"/>
        <v>5</v>
      </c>
      <c r="N57" s="48">
        <f t="shared" si="38"/>
        <v>0</v>
      </c>
      <c r="O57" s="54">
        <f t="shared" si="5"/>
        <v>0</v>
      </c>
      <c r="P57" s="54">
        <f t="shared" si="6"/>
        <v>0</v>
      </c>
      <c r="Q57" s="54">
        <f t="shared" si="7"/>
        <v>0</v>
      </c>
      <c r="R57" s="54">
        <f t="shared" si="8"/>
        <v>0</v>
      </c>
      <c r="S57" s="54">
        <f t="shared" si="9"/>
        <v>0</v>
      </c>
      <c r="T57" s="54">
        <f t="shared" si="10"/>
        <v>0</v>
      </c>
      <c r="U57" s="1" t="s">
        <v>10</v>
      </c>
      <c r="V57" s="25" t="s">
        <v>37</v>
      </c>
      <c r="W57" s="44" t="s">
        <v>95</v>
      </c>
      <c r="AB57" s="69"/>
    </row>
    <row r="58" spans="1:28" x14ac:dyDescent="0.35">
      <c r="A58" s="8">
        <f t="shared" si="26"/>
        <v>620</v>
      </c>
      <c r="B58" s="8">
        <f t="shared" si="27"/>
        <v>14.01</v>
      </c>
      <c r="C58" s="8">
        <f t="shared" si="28"/>
        <v>134.76999999999995</v>
      </c>
      <c r="D58" s="8">
        <f t="shared" si="29"/>
        <v>768.78</v>
      </c>
      <c r="E58" s="72"/>
      <c r="F58" s="3">
        <v>90</v>
      </c>
      <c r="G58" s="3"/>
      <c r="H58" s="3"/>
      <c r="I58" s="10"/>
      <c r="J58" s="10"/>
      <c r="K58" s="10"/>
      <c r="L58" s="48">
        <f t="shared" si="36"/>
        <v>0</v>
      </c>
      <c r="M58" s="48">
        <f t="shared" si="37"/>
        <v>0</v>
      </c>
      <c r="N58" s="48">
        <f t="shared" si="38"/>
        <v>90</v>
      </c>
      <c r="O58" s="54">
        <f t="shared" si="5"/>
        <v>0</v>
      </c>
      <c r="P58" s="54">
        <f t="shared" si="6"/>
        <v>0</v>
      </c>
      <c r="Q58" s="54">
        <f t="shared" si="7"/>
        <v>0</v>
      </c>
      <c r="R58" s="54">
        <f t="shared" si="8"/>
        <v>0</v>
      </c>
      <c r="S58" s="54">
        <f t="shared" si="9"/>
        <v>0</v>
      </c>
      <c r="T58" s="54">
        <f t="shared" si="10"/>
        <v>0</v>
      </c>
      <c r="U58" s="1" t="s">
        <v>13</v>
      </c>
      <c r="V58" s="25" t="s">
        <v>97</v>
      </c>
      <c r="W58" s="44" t="s">
        <v>98</v>
      </c>
      <c r="AB58" s="69"/>
    </row>
    <row r="59" spans="1:28" x14ac:dyDescent="0.35">
      <c r="A59" s="8">
        <f t="shared" si="26"/>
        <v>625</v>
      </c>
      <c r="B59" s="8">
        <f t="shared" si="27"/>
        <v>14.01</v>
      </c>
      <c r="C59" s="8">
        <f t="shared" si="28"/>
        <v>134.76999999999995</v>
      </c>
      <c r="D59" s="8">
        <f t="shared" si="29"/>
        <v>773.78</v>
      </c>
      <c r="E59" s="73"/>
      <c r="F59" s="3">
        <v>5</v>
      </c>
      <c r="G59" s="3"/>
      <c r="H59" s="3"/>
      <c r="I59" s="10"/>
      <c r="J59" s="10"/>
      <c r="K59" s="10"/>
      <c r="L59" s="48">
        <f t="shared" si="36"/>
        <v>5</v>
      </c>
      <c r="M59" s="48">
        <f t="shared" si="37"/>
        <v>0</v>
      </c>
      <c r="N59" s="48">
        <f t="shared" si="38"/>
        <v>0</v>
      </c>
      <c r="O59" s="54">
        <f t="shared" si="5"/>
        <v>0</v>
      </c>
      <c r="P59" s="54">
        <f t="shared" si="6"/>
        <v>0</v>
      </c>
      <c r="Q59" s="54">
        <f t="shared" si="7"/>
        <v>0</v>
      </c>
      <c r="R59" s="54">
        <f t="shared" si="8"/>
        <v>0</v>
      </c>
      <c r="S59" s="54">
        <f t="shared" si="9"/>
        <v>0</v>
      </c>
      <c r="T59" s="54">
        <f t="shared" si="10"/>
        <v>0</v>
      </c>
      <c r="U59" s="1" t="s">
        <v>22</v>
      </c>
      <c r="V59" s="25" t="s">
        <v>73</v>
      </c>
      <c r="W59" s="44" t="s">
        <v>94</v>
      </c>
      <c r="AB59" s="70"/>
    </row>
    <row r="60" spans="1:28" x14ac:dyDescent="0.35">
      <c r="A60" s="8">
        <f t="shared" si="26"/>
        <v>625</v>
      </c>
      <c r="B60" s="8">
        <f t="shared" si="27"/>
        <v>14.01</v>
      </c>
      <c r="C60" s="8">
        <f t="shared" si="28"/>
        <v>154.76999999999995</v>
      </c>
      <c r="D60" s="8">
        <f t="shared" si="29"/>
        <v>793.78</v>
      </c>
      <c r="E60" s="5">
        <v>42674</v>
      </c>
      <c r="F60" s="3"/>
      <c r="G60" s="3"/>
      <c r="H60" s="3">
        <v>20</v>
      </c>
      <c r="I60" s="10"/>
      <c r="J60" s="10"/>
      <c r="K60" s="10"/>
      <c r="L60" s="48">
        <f t="shared" si="36"/>
        <v>0</v>
      </c>
      <c r="M60" s="48">
        <f t="shared" si="37"/>
        <v>20</v>
      </c>
      <c r="N60" s="48">
        <f t="shared" si="38"/>
        <v>0</v>
      </c>
      <c r="O60" s="54">
        <f t="shared" si="5"/>
        <v>0</v>
      </c>
      <c r="P60" s="54">
        <f t="shared" si="6"/>
        <v>0</v>
      </c>
      <c r="Q60" s="54">
        <f t="shared" si="7"/>
        <v>0</v>
      </c>
      <c r="R60" s="54">
        <f t="shared" si="8"/>
        <v>0</v>
      </c>
      <c r="S60" s="54">
        <f t="shared" si="9"/>
        <v>0</v>
      </c>
      <c r="T60" s="54">
        <f t="shared" si="10"/>
        <v>0</v>
      </c>
      <c r="U60" s="1" t="s">
        <v>10</v>
      </c>
      <c r="V60" s="25" t="s">
        <v>47</v>
      </c>
      <c r="W60" s="28" t="s">
        <v>40</v>
      </c>
      <c r="AB60" s="1" t="s">
        <v>35</v>
      </c>
    </row>
    <row r="61" spans="1:28" x14ac:dyDescent="0.35">
      <c r="A61" s="8">
        <f t="shared" si="26"/>
        <v>625</v>
      </c>
      <c r="B61" s="8">
        <f t="shared" si="27"/>
        <v>23.45</v>
      </c>
      <c r="C61" s="8">
        <f t="shared" si="28"/>
        <v>154.76999999999995</v>
      </c>
      <c r="D61" s="8">
        <f t="shared" si="29"/>
        <v>803.22</v>
      </c>
      <c r="E61" s="5">
        <v>42678</v>
      </c>
      <c r="F61" s="3"/>
      <c r="G61" s="3">
        <v>9.44</v>
      </c>
      <c r="H61" s="3"/>
      <c r="I61" s="10"/>
      <c r="J61" s="10"/>
      <c r="K61" s="10"/>
      <c r="L61" s="48">
        <f t="shared" si="36"/>
        <v>9.44</v>
      </c>
      <c r="M61" s="48">
        <f t="shared" si="37"/>
        <v>0</v>
      </c>
      <c r="N61" s="48">
        <f t="shared" si="38"/>
        <v>0</v>
      </c>
      <c r="O61" s="54">
        <f t="shared" si="5"/>
        <v>0</v>
      </c>
      <c r="P61" s="54">
        <f t="shared" si="6"/>
        <v>0</v>
      </c>
      <c r="Q61" s="54">
        <f t="shared" si="7"/>
        <v>0</v>
      </c>
      <c r="R61" s="54">
        <f t="shared" si="8"/>
        <v>0</v>
      </c>
      <c r="S61" s="54">
        <f t="shared" si="9"/>
        <v>0</v>
      </c>
      <c r="T61" s="54">
        <f t="shared" si="10"/>
        <v>0</v>
      </c>
      <c r="U61" s="1" t="s">
        <v>22</v>
      </c>
      <c r="V61" s="25" t="s">
        <v>43</v>
      </c>
      <c r="W61" s="28" t="s">
        <v>86</v>
      </c>
      <c r="AB61" s="1" t="s">
        <v>35</v>
      </c>
    </row>
    <row r="62" spans="1:28" x14ac:dyDescent="0.35">
      <c r="A62" s="8">
        <f t="shared" si="26"/>
        <v>625</v>
      </c>
      <c r="B62" s="8">
        <f t="shared" si="27"/>
        <v>23.45</v>
      </c>
      <c r="C62" s="8">
        <f t="shared" si="28"/>
        <v>33.469999999999956</v>
      </c>
      <c r="D62" s="8">
        <f t="shared" si="29"/>
        <v>681.92</v>
      </c>
      <c r="E62" s="5"/>
      <c r="F62" s="3"/>
      <c r="G62" s="3"/>
      <c r="H62" s="3"/>
      <c r="I62" s="10"/>
      <c r="J62" s="10"/>
      <c r="K62" s="10">
        <v>121.3</v>
      </c>
      <c r="L62" s="48">
        <f t="shared" si="36"/>
        <v>0</v>
      </c>
      <c r="M62" s="48">
        <f t="shared" si="37"/>
        <v>0</v>
      </c>
      <c r="N62" s="48">
        <f t="shared" si="38"/>
        <v>0</v>
      </c>
      <c r="O62" s="54">
        <f t="shared" si="5"/>
        <v>0</v>
      </c>
      <c r="P62" s="54">
        <f t="shared" si="6"/>
        <v>0</v>
      </c>
      <c r="Q62" s="54">
        <f t="shared" si="7"/>
        <v>0</v>
      </c>
      <c r="R62" s="54">
        <f t="shared" si="8"/>
        <v>0</v>
      </c>
      <c r="S62" s="54">
        <f t="shared" si="9"/>
        <v>0</v>
      </c>
      <c r="T62" s="54">
        <f t="shared" si="10"/>
        <v>121.3</v>
      </c>
      <c r="U62" s="1" t="s">
        <v>129</v>
      </c>
      <c r="V62" s="25" t="s">
        <v>132</v>
      </c>
      <c r="W62" s="28"/>
      <c r="AB62" s="1" t="s">
        <v>35</v>
      </c>
    </row>
    <row r="63" spans="1:28" x14ac:dyDescent="0.35">
      <c r="A63" s="8">
        <f t="shared" si="26"/>
        <v>625</v>
      </c>
      <c r="B63" s="8">
        <f t="shared" si="27"/>
        <v>28.02</v>
      </c>
      <c r="C63" s="8">
        <f t="shared" si="28"/>
        <v>33.469999999999956</v>
      </c>
      <c r="D63" s="8">
        <f t="shared" si="29"/>
        <v>686.4899999999999</v>
      </c>
      <c r="E63" s="5">
        <v>42706</v>
      </c>
      <c r="F63" s="3"/>
      <c r="G63" s="3">
        <v>4.57</v>
      </c>
      <c r="H63" s="3"/>
      <c r="I63" s="10"/>
      <c r="J63" s="10"/>
      <c r="K63" s="10"/>
      <c r="L63" s="48">
        <f t="shared" si="36"/>
        <v>4.57</v>
      </c>
      <c r="M63" s="48">
        <f t="shared" si="37"/>
        <v>0</v>
      </c>
      <c r="N63" s="48">
        <f t="shared" si="38"/>
        <v>0</v>
      </c>
      <c r="O63" s="54">
        <f t="shared" si="5"/>
        <v>0</v>
      </c>
      <c r="P63" s="54">
        <f t="shared" si="6"/>
        <v>0</v>
      </c>
      <c r="Q63" s="54">
        <f t="shared" si="7"/>
        <v>0</v>
      </c>
      <c r="R63" s="54">
        <f t="shared" si="8"/>
        <v>0</v>
      </c>
      <c r="S63" s="54">
        <f t="shared" si="9"/>
        <v>0</v>
      </c>
      <c r="T63" s="54">
        <f t="shared" si="10"/>
        <v>0</v>
      </c>
      <c r="U63" s="1" t="s">
        <v>22</v>
      </c>
      <c r="V63" s="25" t="s">
        <v>73</v>
      </c>
      <c r="W63" s="28" t="s">
        <v>83</v>
      </c>
      <c r="AB63" s="1" t="s">
        <v>35</v>
      </c>
    </row>
    <row r="64" spans="1:28" x14ac:dyDescent="0.35">
      <c r="A64" s="8">
        <f t="shared" si="26"/>
        <v>619</v>
      </c>
      <c r="B64" s="8">
        <f t="shared" si="27"/>
        <v>28.02</v>
      </c>
      <c r="C64" s="8">
        <f t="shared" si="28"/>
        <v>33.469999999999956</v>
      </c>
      <c r="D64" s="8">
        <f t="shared" si="29"/>
        <v>680.4899999999999</v>
      </c>
      <c r="E64" s="5">
        <v>42708</v>
      </c>
      <c r="F64" s="3"/>
      <c r="G64" s="3"/>
      <c r="H64" s="3"/>
      <c r="I64" s="10">
        <v>6</v>
      </c>
      <c r="J64" s="10"/>
      <c r="K64" s="10"/>
      <c r="L64" s="48">
        <f t="shared" si="36"/>
        <v>0</v>
      </c>
      <c r="M64" s="48">
        <f t="shared" si="37"/>
        <v>0</v>
      </c>
      <c r="N64" s="48">
        <f t="shared" si="38"/>
        <v>0</v>
      </c>
      <c r="O64" s="54">
        <f t="shared" si="5"/>
        <v>0</v>
      </c>
      <c r="P64" s="54">
        <f t="shared" si="6"/>
        <v>0</v>
      </c>
      <c r="Q64" s="54">
        <f t="shared" si="7"/>
        <v>0</v>
      </c>
      <c r="R64" s="54">
        <f t="shared" si="8"/>
        <v>6</v>
      </c>
      <c r="S64" s="54">
        <f t="shared" si="9"/>
        <v>0</v>
      </c>
      <c r="T64" s="54">
        <f t="shared" si="10"/>
        <v>0</v>
      </c>
      <c r="U64" s="1" t="s">
        <v>120</v>
      </c>
      <c r="V64" s="25" t="s">
        <v>112</v>
      </c>
      <c r="W64" s="28" t="s">
        <v>113</v>
      </c>
      <c r="AB64" s="1" t="s">
        <v>35</v>
      </c>
    </row>
    <row r="65" spans="1:23" x14ac:dyDescent="0.35">
      <c r="A65" s="8">
        <f t="shared" ref="A65:A66" si="39">F65+A64-I65</f>
        <v>619</v>
      </c>
      <c r="B65" s="8">
        <f t="shared" ref="B65:B66" si="40">G65+B64-J65</f>
        <v>45.5</v>
      </c>
      <c r="C65" s="8">
        <f t="shared" ref="C65:C66" si="41">H65+C64-K65</f>
        <v>33.469999999999956</v>
      </c>
      <c r="D65" s="8">
        <f t="shared" ref="D65:D66" si="42">SUM(A65:C65)</f>
        <v>697.96999999999991</v>
      </c>
      <c r="E65" s="5">
        <v>42708</v>
      </c>
      <c r="F65" s="3"/>
      <c r="G65" s="3">
        <v>17.48</v>
      </c>
      <c r="H65" s="3"/>
      <c r="I65" s="10"/>
      <c r="J65" s="10"/>
      <c r="K65" s="10"/>
      <c r="L65" s="48">
        <f t="shared" ref="L65:L66" si="43">IF(U65="Membership",SUM(F65:H65),0)</f>
        <v>0</v>
      </c>
      <c r="M65" s="48">
        <f t="shared" ref="M65:M66" si="44">IF(U65="Merchandise",SUM(F65:H65),0)</f>
        <v>17.48</v>
      </c>
      <c r="N65" s="48">
        <f t="shared" ref="N65:N66" si="45">IF(U65="Donation",SUM(F65:H65),0)</f>
        <v>0</v>
      </c>
      <c r="O65" s="54">
        <f t="shared" si="5"/>
        <v>0</v>
      </c>
      <c r="P65" s="54">
        <f t="shared" si="6"/>
        <v>0</v>
      </c>
      <c r="Q65" s="54">
        <f t="shared" si="7"/>
        <v>0</v>
      </c>
      <c r="R65" s="54">
        <f t="shared" si="8"/>
        <v>0</v>
      </c>
      <c r="S65" s="54">
        <f t="shared" si="9"/>
        <v>0</v>
      </c>
      <c r="T65" s="54">
        <f t="shared" si="10"/>
        <v>0</v>
      </c>
      <c r="U65" s="1" t="s">
        <v>10</v>
      </c>
      <c r="V65" s="25" t="s">
        <v>136</v>
      </c>
      <c r="W65" s="43" t="s">
        <v>134</v>
      </c>
    </row>
    <row r="66" spans="1:23" x14ac:dyDescent="0.35">
      <c r="A66" s="8">
        <f t="shared" si="39"/>
        <v>575</v>
      </c>
      <c r="B66" s="8">
        <f t="shared" si="40"/>
        <v>45.5</v>
      </c>
      <c r="C66" s="8">
        <f t="shared" si="41"/>
        <v>33.469999999999956</v>
      </c>
      <c r="D66" s="8">
        <f t="shared" si="42"/>
        <v>653.96999999999991</v>
      </c>
      <c r="E66" s="5">
        <v>42709</v>
      </c>
      <c r="F66" s="3"/>
      <c r="G66" s="3"/>
      <c r="H66" s="3"/>
      <c r="I66" s="10">
        <v>44</v>
      </c>
      <c r="J66" s="10"/>
      <c r="K66" s="10"/>
      <c r="L66" s="48">
        <f t="shared" si="43"/>
        <v>0</v>
      </c>
      <c r="M66" s="48">
        <f t="shared" si="44"/>
        <v>0</v>
      </c>
      <c r="N66" s="48">
        <f t="shared" si="45"/>
        <v>0</v>
      </c>
      <c r="O66" s="54">
        <f t="shared" si="5"/>
        <v>0</v>
      </c>
      <c r="P66" s="54">
        <f t="shared" si="6"/>
        <v>0</v>
      </c>
      <c r="Q66" s="54">
        <f t="shared" si="7"/>
        <v>0</v>
      </c>
      <c r="R66" s="54">
        <f t="shared" si="8"/>
        <v>0</v>
      </c>
      <c r="S66" s="54">
        <f t="shared" si="9"/>
        <v>0</v>
      </c>
      <c r="T66" s="54">
        <f t="shared" si="10"/>
        <v>44</v>
      </c>
      <c r="U66" s="1" t="s">
        <v>129</v>
      </c>
      <c r="V66" s="25" t="s">
        <v>133</v>
      </c>
      <c r="W66" s="43" t="s">
        <v>135</v>
      </c>
    </row>
    <row r="67" spans="1:23" x14ac:dyDescent="0.35">
      <c r="I67" s="17"/>
      <c r="J67" s="17"/>
      <c r="K67" s="17"/>
      <c r="L67" s="50"/>
      <c r="M67" s="50"/>
      <c r="N67" s="50"/>
      <c r="O67" s="55"/>
      <c r="P67" s="55"/>
      <c r="Q67" s="55"/>
      <c r="R67" s="55"/>
      <c r="S67" s="55"/>
      <c r="T67" s="55"/>
    </row>
    <row r="70" spans="1:23" x14ac:dyDescent="0.35">
      <c r="E70" s="14"/>
    </row>
    <row r="71" spans="1:23" x14ac:dyDescent="0.35">
      <c r="E71" s="14"/>
    </row>
    <row r="72" spans="1:23" x14ac:dyDescent="0.35">
      <c r="E72" s="14"/>
    </row>
    <row r="73" spans="1:23" x14ac:dyDescent="0.35">
      <c r="E73" s="14"/>
    </row>
    <row r="74" spans="1:23" x14ac:dyDescent="0.35">
      <c r="E74" s="14"/>
    </row>
    <row r="75" spans="1:23" x14ac:dyDescent="0.35">
      <c r="E75" s="14"/>
    </row>
  </sheetData>
  <autoFilter ref="A3:AC64"/>
  <mergeCells count="15">
    <mergeCell ref="A1:AB1"/>
    <mergeCell ref="AB16:AB23"/>
    <mergeCell ref="U2:U3"/>
    <mergeCell ref="V2:V3"/>
    <mergeCell ref="W2:W3"/>
    <mergeCell ref="AB2:AB3"/>
    <mergeCell ref="F2:H2"/>
    <mergeCell ref="I2:K2"/>
    <mergeCell ref="L2:N2"/>
    <mergeCell ref="AB52:AB59"/>
    <mergeCell ref="E52:E59"/>
    <mergeCell ref="AB32:AB42"/>
    <mergeCell ref="A2:D2"/>
    <mergeCell ref="E2:E3"/>
    <mergeCell ref="O2:R2"/>
  </mergeCells>
  <conditionalFormatting sqref="A4:D66">
    <cfRule type="cellIs" dxfId="1" priority="1" operator="greaterThanOrEqual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scale="4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opLeftCell="A7" workbookViewId="0">
      <selection activeCell="A26" sqref="A26"/>
    </sheetView>
  </sheetViews>
  <sheetFormatPr defaultColWidth="9.1796875" defaultRowHeight="14.5" x14ac:dyDescent="0.35"/>
  <cols>
    <col min="1" max="1" width="38.26953125" style="33" customWidth="1"/>
    <col min="2" max="2" width="22.1796875" style="32" bestFit="1" customWidth="1"/>
    <col min="3" max="3" width="22.1796875" style="32" customWidth="1"/>
    <col min="4" max="4" width="21.1796875" style="32" customWidth="1"/>
    <col min="5" max="5" width="31.453125" style="32" bestFit="1" customWidth="1"/>
    <col min="6" max="16384" width="9.1796875" style="33"/>
  </cols>
  <sheetData>
    <row r="1" spans="1:6" ht="38.5" x14ac:dyDescent="0.35">
      <c r="A1" s="31" t="s">
        <v>110</v>
      </c>
    </row>
    <row r="2" spans="1:6" x14ac:dyDescent="0.35">
      <c r="A2" s="34" t="s">
        <v>54</v>
      </c>
      <c r="B2" s="35" t="s">
        <v>55</v>
      </c>
      <c r="C2" s="35" t="s">
        <v>56</v>
      </c>
      <c r="D2" s="35" t="s">
        <v>57</v>
      </c>
      <c r="E2" s="35" t="s">
        <v>58</v>
      </c>
    </row>
    <row r="3" spans="1:6" x14ac:dyDescent="0.35">
      <c r="A3" s="36" t="s">
        <v>59</v>
      </c>
      <c r="B3" s="37" t="s">
        <v>35</v>
      </c>
      <c r="C3" s="37" t="s">
        <v>35</v>
      </c>
      <c r="D3" s="37" t="s">
        <v>35</v>
      </c>
      <c r="E3" s="37">
        <v>60</v>
      </c>
    </row>
    <row r="4" spans="1:6" x14ac:dyDescent="0.35">
      <c r="A4" s="36" t="s">
        <v>60</v>
      </c>
      <c r="B4" s="37" t="s">
        <v>35</v>
      </c>
      <c r="C4" s="37" t="s">
        <v>35</v>
      </c>
      <c r="D4" s="37" t="s">
        <v>35</v>
      </c>
      <c r="E4" s="37">
        <v>20</v>
      </c>
    </row>
    <row r="5" spans="1:6" x14ac:dyDescent="0.35">
      <c r="A5" s="36" t="s">
        <v>61</v>
      </c>
      <c r="B5" s="37" t="s">
        <v>35</v>
      </c>
      <c r="C5" s="37" t="s">
        <v>35</v>
      </c>
      <c r="D5" s="37" t="s">
        <v>35</v>
      </c>
      <c r="E5" s="37">
        <v>20</v>
      </c>
    </row>
    <row r="6" spans="1:6" x14ac:dyDescent="0.35">
      <c r="A6" s="36" t="s">
        <v>62</v>
      </c>
      <c r="B6" s="37" t="s">
        <v>35</v>
      </c>
      <c r="C6" s="37" t="s">
        <v>35</v>
      </c>
      <c r="D6" s="37" t="s">
        <v>35</v>
      </c>
      <c r="E6" s="37">
        <v>25</v>
      </c>
    </row>
    <row r="7" spans="1:6" x14ac:dyDescent="0.35">
      <c r="A7" s="36" t="s">
        <v>63</v>
      </c>
      <c r="B7" s="37" t="s">
        <v>35</v>
      </c>
      <c r="C7" s="37" t="s">
        <v>35</v>
      </c>
      <c r="D7" s="37" t="s">
        <v>35</v>
      </c>
      <c r="E7" s="37">
        <v>47.7</v>
      </c>
    </row>
    <row r="8" spans="1:6" x14ac:dyDescent="0.35">
      <c r="A8" s="36" t="s">
        <v>64</v>
      </c>
      <c r="B8" s="37" t="s">
        <v>35</v>
      </c>
      <c r="C8" s="37" t="s">
        <v>35</v>
      </c>
      <c r="D8" s="37" t="s">
        <v>35</v>
      </c>
      <c r="E8" s="37">
        <v>150</v>
      </c>
      <c r="F8" s="38"/>
    </row>
    <row r="9" spans="1:6" x14ac:dyDescent="0.35">
      <c r="A9" s="39"/>
      <c r="B9" s="40"/>
      <c r="C9" s="40"/>
      <c r="D9" s="40"/>
      <c r="E9" s="40"/>
    </row>
    <row r="10" spans="1:6" x14ac:dyDescent="0.35">
      <c r="A10" s="34" t="s">
        <v>101</v>
      </c>
      <c r="B10" s="35" t="s">
        <v>55</v>
      </c>
      <c r="C10" s="35" t="s">
        <v>56</v>
      </c>
      <c r="D10" s="35" t="s">
        <v>57</v>
      </c>
      <c r="E10" s="35" t="s">
        <v>58</v>
      </c>
    </row>
    <row r="11" spans="1:6" x14ac:dyDescent="0.35">
      <c r="A11" s="36" t="s">
        <v>102</v>
      </c>
      <c r="B11" s="37" t="s">
        <v>35</v>
      </c>
      <c r="C11" s="37" t="s">
        <v>35</v>
      </c>
      <c r="D11" s="37" t="s">
        <v>35</v>
      </c>
      <c r="E11" s="45">
        <v>121.3</v>
      </c>
    </row>
    <row r="12" spans="1:6" x14ac:dyDescent="0.35">
      <c r="A12" s="39"/>
      <c r="B12" s="40"/>
      <c r="C12" s="40"/>
      <c r="D12" s="40"/>
      <c r="E12" s="40"/>
    </row>
    <row r="13" spans="1:6" x14ac:dyDescent="0.35">
      <c r="A13" s="34" t="s">
        <v>65</v>
      </c>
      <c r="B13" s="35" t="s">
        <v>55</v>
      </c>
      <c r="C13" s="35" t="s">
        <v>56</v>
      </c>
      <c r="D13" s="35" t="s">
        <v>57</v>
      </c>
      <c r="E13" s="35" t="s">
        <v>58</v>
      </c>
    </row>
    <row r="14" spans="1:6" x14ac:dyDescent="0.35">
      <c r="A14" s="36" t="s">
        <v>66</v>
      </c>
      <c r="B14" s="37" t="s">
        <v>35</v>
      </c>
      <c r="C14" s="37" t="s">
        <v>35</v>
      </c>
      <c r="D14" s="37">
        <v>120</v>
      </c>
      <c r="E14" s="37">
        <f>D14*2</f>
        <v>240</v>
      </c>
    </row>
    <row r="15" spans="1:6" x14ac:dyDescent="0.35">
      <c r="A15" s="39"/>
      <c r="B15" s="40"/>
      <c r="C15" s="40"/>
      <c r="D15" s="40"/>
      <c r="E15" s="40"/>
    </row>
    <row r="16" spans="1:6" x14ac:dyDescent="0.35">
      <c r="A16" s="34" t="s">
        <v>67</v>
      </c>
      <c r="B16" s="35" t="s">
        <v>55</v>
      </c>
      <c r="C16" s="35" t="s">
        <v>56</v>
      </c>
      <c r="D16" s="35" t="s">
        <v>57</v>
      </c>
      <c r="E16" s="35" t="s">
        <v>58</v>
      </c>
    </row>
    <row r="17" spans="1:7" x14ac:dyDescent="0.35">
      <c r="A17" s="36" t="s">
        <v>68</v>
      </c>
      <c r="B17" s="37" t="s">
        <v>35</v>
      </c>
      <c r="C17" s="37" t="s">
        <v>35</v>
      </c>
      <c r="D17" s="37" t="s">
        <v>35</v>
      </c>
      <c r="E17" s="37">
        <v>50</v>
      </c>
    </row>
    <row r="19" spans="1:7" s="32" customFormat="1" x14ac:dyDescent="0.35">
      <c r="A19" s="34" t="s">
        <v>69</v>
      </c>
      <c r="B19" s="37">
        <f>SUM(E3:E17)</f>
        <v>734</v>
      </c>
      <c r="C19" s="40"/>
      <c r="D19" s="40"/>
    </row>
    <row r="21" spans="1:7" s="32" customFormat="1" x14ac:dyDescent="0.35">
      <c r="A21" s="41" t="s">
        <v>3</v>
      </c>
      <c r="B21" s="32">
        <f>'Expense Report 2016'!A64</f>
        <v>619</v>
      </c>
      <c r="F21" s="33"/>
      <c r="G21" s="33"/>
    </row>
    <row r="22" spans="1:7" s="32" customFormat="1" x14ac:dyDescent="0.35">
      <c r="A22" s="41" t="s">
        <v>4</v>
      </c>
      <c r="B22" s="32">
        <f>'Expense Report 2016'!B64</f>
        <v>28.02</v>
      </c>
      <c r="F22" s="33"/>
      <c r="G22" s="33"/>
    </row>
    <row r="23" spans="1:7" s="32" customFormat="1" x14ac:dyDescent="0.35">
      <c r="A23" s="41" t="s">
        <v>70</v>
      </c>
      <c r="B23" s="32">
        <f>'Expense Report 2016'!C64</f>
        <v>33.469999999999956</v>
      </c>
      <c r="F23" s="33"/>
      <c r="G23" s="33"/>
    </row>
    <row r="24" spans="1:7" s="32" customFormat="1" x14ac:dyDescent="0.35">
      <c r="A24" s="42" t="s">
        <v>99</v>
      </c>
      <c r="B24" s="37">
        <f>SUM(B21:B23)</f>
        <v>680.4899999999999</v>
      </c>
      <c r="F24" s="33"/>
      <c r="G24" s="33"/>
    </row>
    <row r="26" spans="1:7" x14ac:dyDescent="0.35">
      <c r="A26" s="34" t="s">
        <v>100</v>
      </c>
      <c r="B26" s="37">
        <f>B24-B19</f>
        <v>-53.510000000000105</v>
      </c>
    </row>
  </sheetData>
  <sheetProtection password="F31A" sheet="1" objects="1" scenarios="1"/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2016 Treasurer's Report</vt:lpstr>
      <vt:lpstr>Budget 2016</vt:lpstr>
      <vt:lpstr>Expense Report 2016</vt:lpstr>
      <vt:lpstr>Budget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Sydney Feminists</dc:creator>
  <cp:lastModifiedBy>Joseph Salemi</cp:lastModifiedBy>
  <cp:lastPrinted>2015-12-02T09:07:41Z</cp:lastPrinted>
  <dcterms:created xsi:type="dcterms:W3CDTF">2015-04-03T00:48:10Z</dcterms:created>
  <dcterms:modified xsi:type="dcterms:W3CDTF">2016-12-05T07:49:00Z</dcterms:modified>
</cp:coreProperties>
</file>